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orisnik\Desktop\"/>
    </mc:Choice>
  </mc:AlternateContent>
  <bookViews>
    <workbookView xWindow="0" yWindow="0" windowWidth="19200" windowHeight="7515" firstSheet="1" activeTab="2"/>
  </bookViews>
  <sheets>
    <sheet name="Experiment" sheetId="1" r:id="rId1"/>
    <sheet name="Std. Curves" sheetId="6" r:id="rId2"/>
    <sheet name="IL-6 recalculated" sheetId="8" r:id="rId3"/>
    <sheet name="TNF recalculated" sheetId="9" r:id="rId4"/>
    <sheet name="IL-1 recalculated" sheetId="10" r:id="rId5"/>
    <sheet name="IL-10 recalculated" sheetId="11" r:id="rId6"/>
    <sheet name="IL-8 recalculated" sheetId="12" r:id="rId7"/>
    <sheet name="Kutools_Chart" sheetId="13" state="hidden" r:id="rId8"/>
  </sheets>
  <calcPr calcId="162913"/>
</workbook>
</file>

<file path=xl/calcChain.xml><?xml version="1.0" encoding="utf-8"?>
<calcChain xmlns="http://schemas.openxmlformats.org/spreadsheetml/2006/main">
  <c r="P36" i="9" l="1"/>
  <c r="P35" i="9"/>
  <c r="P34" i="9"/>
  <c r="P33" i="9"/>
  <c r="P32" i="9"/>
  <c r="P31" i="9"/>
  <c r="P30" i="9"/>
  <c r="P29" i="9"/>
  <c r="P28" i="9"/>
  <c r="P27" i="9"/>
  <c r="P26" i="9"/>
  <c r="P25" i="9"/>
  <c r="P24" i="9"/>
  <c r="O36" i="10"/>
  <c r="O34" i="10"/>
  <c r="O33" i="10"/>
  <c r="O32" i="10"/>
  <c r="O31" i="10"/>
  <c r="O30" i="10"/>
  <c r="O29" i="10"/>
  <c r="O27" i="10"/>
  <c r="O26" i="10"/>
  <c r="O25" i="10"/>
  <c r="O24" i="10"/>
  <c r="I11" i="12"/>
  <c r="J11" i="12"/>
  <c r="I12" i="12"/>
  <c r="J12" i="12"/>
  <c r="I13" i="12"/>
  <c r="J13" i="12"/>
  <c r="I14" i="12"/>
  <c r="J14" i="12"/>
  <c r="I15" i="12"/>
  <c r="J15" i="12"/>
  <c r="I16" i="12"/>
  <c r="J16" i="12"/>
  <c r="I17" i="12"/>
  <c r="J17" i="12"/>
  <c r="I18" i="12"/>
  <c r="J18" i="12"/>
  <c r="I19" i="12"/>
  <c r="J19" i="12"/>
  <c r="I20" i="12"/>
  <c r="J20" i="12"/>
  <c r="I21" i="12"/>
  <c r="J21" i="12"/>
  <c r="I22" i="12"/>
  <c r="J22" i="12"/>
  <c r="I23" i="12"/>
  <c r="J23" i="12"/>
  <c r="I24" i="12"/>
  <c r="J24" i="12"/>
  <c r="I25" i="12"/>
  <c r="J25" i="12"/>
  <c r="I26" i="12"/>
  <c r="J26" i="12"/>
  <c r="I27" i="12"/>
  <c r="J27" i="12"/>
  <c r="I28" i="12"/>
  <c r="J28" i="12"/>
  <c r="I29" i="12"/>
  <c r="J29" i="12"/>
  <c r="I30" i="12"/>
  <c r="J30" i="12"/>
  <c r="I31" i="12"/>
  <c r="J31" i="12"/>
  <c r="I32" i="12"/>
  <c r="J32" i="12"/>
  <c r="I33" i="12"/>
  <c r="J33" i="12"/>
  <c r="I34" i="12"/>
  <c r="J34" i="12"/>
  <c r="I35" i="12"/>
  <c r="J35" i="12"/>
  <c r="I36" i="12"/>
  <c r="J36" i="12"/>
  <c r="I37" i="12"/>
  <c r="J37" i="12"/>
  <c r="I38" i="12"/>
  <c r="J38" i="12"/>
  <c r="I39" i="12"/>
  <c r="J39" i="12"/>
  <c r="I40" i="12"/>
  <c r="J40" i="12"/>
  <c r="I41" i="12"/>
  <c r="J41" i="12"/>
  <c r="I42" i="12"/>
  <c r="J42" i="12"/>
  <c r="I43" i="12"/>
  <c r="J43" i="12"/>
  <c r="I44" i="12"/>
  <c r="J44" i="12"/>
  <c r="I45" i="12"/>
  <c r="J45" i="12"/>
  <c r="I46" i="12"/>
  <c r="J46" i="12"/>
  <c r="I47" i="12"/>
  <c r="J47" i="12"/>
  <c r="I48" i="12"/>
  <c r="J48" i="12"/>
  <c r="I49" i="12"/>
  <c r="J49" i="12"/>
  <c r="I50" i="12"/>
  <c r="J50" i="12"/>
  <c r="I51" i="12"/>
  <c r="J51" i="12"/>
  <c r="I52" i="12"/>
  <c r="J52" i="12"/>
  <c r="I53" i="12"/>
  <c r="J53" i="12"/>
  <c r="I54" i="12"/>
  <c r="J54" i="12"/>
  <c r="I55" i="12"/>
  <c r="J55" i="12"/>
  <c r="I56" i="12"/>
  <c r="J56" i="12"/>
  <c r="I57" i="12"/>
  <c r="J57" i="12"/>
  <c r="I58" i="12"/>
  <c r="J58" i="12"/>
  <c r="I59" i="12"/>
  <c r="J59" i="12"/>
  <c r="I60" i="12"/>
  <c r="J60" i="12"/>
  <c r="I61" i="12"/>
  <c r="J61" i="12"/>
  <c r="I62" i="12"/>
  <c r="J62" i="12"/>
  <c r="I63" i="12"/>
  <c r="J63" i="12"/>
  <c r="I64" i="12"/>
  <c r="J64" i="12"/>
  <c r="I65" i="12"/>
  <c r="J65" i="12"/>
  <c r="I66" i="12"/>
  <c r="J66" i="12"/>
  <c r="I67" i="12"/>
  <c r="J67" i="12"/>
  <c r="I68" i="12"/>
  <c r="J68" i="12"/>
  <c r="I69" i="12"/>
  <c r="J69" i="12"/>
  <c r="I70" i="12"/>
  <c r="J70" i="12"/>
  <c r="I71" i="12"/>
  <c r="J71" i="12"/>
  <c r="I72" i="12"/>
  <c r="J72" i="12"/>
  <c r="I73" i="12"/>
  <c r="J73" i="12"/>
  <c r="I74" i="12"/>
  <c r="J74" i="12"/>
  <c r="I75" i="12"/>
  <c r="J75" i="12"/>
  <c r="I76" i="12"/>
  <c r="J76" i="12"/>
  <c r="I77" i="12"/>
  <c r="J77" i="12"/>
  <c r="I78" i="12"/>
  <c r="J78" i="12"/>
  <c r="I79" i="12"/>
  <c r="J79" i="12"/>
  <c r="I80" i="12"/>
  <c r="J80" i="12"/>
  <c r="I81" i="12"/>
  <c r="J81" i="12"/>
  <c r="I82" i="12"/>
  <c r="J82" i="12"/>
  <c r="I83" i="12"/>
  <c r="J83" i="12"/>
  <c r="I84" i="12"/>
  <c r="J84" i="12"/>
  <c r="I85" i="12"/>
  <c r="J85" i="12"/>
  <c r="I86" i="12"/>
  <c r="J86" i="12"/>
  <c r="I87" i="12"/>
  <c r="J87" i="12"/>
  <c r="J10" i="12"/>
  <c r="I10" i="12"/>
  <c r="I11" i="11"/>
  <c r="J11" i="11"/>
  <c r="I12" i="11"/>
  <c r="J12" i="11"/>
  <c r="I13" i="11"/>
  <c r="J13" i="11"/>
  <c r="I14" i="11"/>
  <c r="J14" i="11"/>
  <c r="I15" i="11"/>
  <c r="J15" i="11"/>
  <c r="I16" i="11"/>
  <c r="J16" i="11"/>
  <c r="I17" i="11"/>
  <c r="J17" i="11"/>
  <c r="I18" i="11"/>
  <c r="J18" i="11"/>
  <c r="I19" i="11"/>
  <c r="J19" i="11"/>
  <c r="I20" i="11"/>
  <c r="J20" i="11"/>
  <c r="I21" i="11"/>
  <c r="J21" i="11"/>
  <c r="I22" i="11"/>
  <c r="J22" i="11"/>
  <c r="I23" i="11"/>
  <c r="J23" i="11"/>
  <c r="I24" i="11"/>
  <c r="J24" i="11"/>
  <c r="I25" i="11"/>
  <c r="J25" i="11"/>
  <c r="I26" i="11"/>
  <c r="J26" i="11"/>
  <c r="I27" i="11"/>
  <c r="J27" i="11"/>
  <c r="I28" i="11"/>
  <c r="J28" i="11"/>
  <c r="I29" i="11"/>
  <c r="J29" i="11"/>
  <c r="I30" i="11"/>
  <c r="J30" i="11"/>
  <c r="I31" i="11"/>
  <c r="J31" i="11"/>
  <c r="I32" i="11"/>
  <c r="J32" i="11"/>
  <c r="I33" i="11"/>
  <c r="J33" i="11"/>
  <c r="I34" i="11"/>
  <c r="J34" i="11"/>
  <c r="I35" i="11"/>
  <c r="J35" i="11"/>
  <c r="I36" i="11"/>
  <c r="J36" i="11"/>
  <c r="I37" i="11"/>
  <c r="J37" i="11"/>
  <c r="I38" i="11"/>
  <c r="J38" i="11"/>
  <c r="I39" i="11"/>
  <c r="J39" i="11"/>
  <c r="I41" i="11"/>
  <c r="J41" i="11"/>
  <c r="I42" i="11"/>
  <c r="J42" i="11"/>
  <c r="I43" i="11"/>
  <c r="J43" i="11"/>
  <c r="I44" i="11"/>
  <c r="J44" i="11"/>
  <c r="I45" i="11"/>
  <c r="J45" i="11"/>
  <c r="I46" i="11"/>
  <c r="J46" i="11"/>
  <c r="I48" i="11"/>
  <c r="J48" i="11"/>
  <c r="I49" i="11"/>
  <c r="J49" i="11"/>
  <c r="I50" i="11"/>
  <c r="J50" i="11"/>
  <c r="I51" i="11"/>
  <c r="J51" i="11"/>
  <c r="I53" i="11"/>
  <c r="J53" i="11"/>
  <c r="I55" i="11"/>
  <c r="J55" i="11"/>
  <c r="I56" i="11"/>
  <c r="J56" i="11"/>
  <c r="I57" i="11"/>
  <c r="J57" i="11"/>
  <c r="I59" i="11"/>
  <c r="J59" i="11"/>
  <c r="I62" i="11"/>
  <c r="J62" i="11"/>
  <c r="I63" i="11"/>
  <c r="J63" i="11"/>
  <c r="I64" i="11"/>
  <c r="J64" i="11"/>
  <c r="I65" i="11"/>
  <c r="J65" i="11"/>
  <c r="I67" i="11"/>
  <c r="J67" i="11"/>
  <c r="I69" i="11"/>
  <c r="J69" i="11"/>
  <c r="I70" i="11"/>
  <c r="J70" i="11"/>
  <c r="I71" i="11"/>
  <c r="J71" i="11"/>
  <c r="I72" i="11"/>
  <c r="J72" i="11"/>
  <c r="I73" i="11"/>
  <c r="J73" i="11"/>
  <c r="I75" i="11"/>
  <c r="J75" i="11"/>
  <c r="I76" i="11"/>
  <c r="J76" i="11"/>
  <c r="I77" i="11"/>
  <c r="J77" i="11"/>
  <c r="I78" i="11"/>
  <c r="J78" i="11"/>
  <c r="I79" i="11"/>
  <c r="J79" i="11"/>
  <c r="I81" i="11"/>
  <c r="J81" i="11"/>
  <c r="I82" i="11"/>
  <c r="J82" i="11"/>
  <c r="I83" i="11"/>
  <c r="J83" i="11"/>
  <c r="I84" i="11"/>
  <c r="J84" i="11"/>
  <c r="I85" i="11"/>
  <c r="J85" i="11"/>
  <c r="J10" i="11"/>
  <c r="I10" i="11"/>
  <c r="I11" i="10"/>
  <c r="J11" i="10"/>
  <c r="I12" i="10"/>
  <c r="J12" i="10"/>
  <c r="I13" i="10"/>
  <c r="J13" i="10"/>
  <c r="I14" i="10"/>
  <c r="J14" i="10"/>
  <c r="I15" i="10"/>
  <c r="J15" i="10"/>
  <c r="I16" i="10"/>
  <c r="J16" i="10"/>
  <c r="I17" i="10"/>
  <c r="J17" i="10"/>
  <c r="I18" i="10"/>
  <c r="J18" i="10"/>
  <c r="I19" i="10"/>
  <c r="J19" i="10"/>
  <c r="I20" i="10"/>
  <c r="J20" i="10"/>
  <c r="I21" i="10"/>
  <c r="J21" i="10"/>
  <c r="I22" i="10"/>
  <c r="J22" i="10"/>
  <c r="I23" i="10"/>
  <c r="J23" i="10"/>
  <c r="I24" i="10"/>
  <c r="J24" i="10"/>
  <c r="I25" i="10"/>
  <c r="J25" i="10"/>
  <c r="I26" i="10"/>
  <c r="J26" i="10"/>
  <c r="I27" i="10"/>
  <c r="J27" i="10"/>
  <c r="I28" i="10"/>
  <c r="J28" i="10"/>
  <c r="I29" i="10"/>
  <c r="J29" i="10"/>
  <c r="I30" i="10"/>
  <c r="J30" i="10"/>
  <c r="I31" i="10"/>
  <c r="J31" i="10"/>
  <c r="I32" i="10"/>
  <c r="J32" i="10"/>
  <c r="I33" i="10"/>
  <c r="J33" i="10"/>
  <c r="I34" i="10"/>
  <c r="J34" i="10"/>
  <c r="I35" i="10"/>
  <c r="J35" i="10"/>
  <c r="I36" i="10"/>
  <c r="J36" i="10"/>
  <c r="I37" i="10"/>
  <c r="J37" i="10"/>
  <c r="I38" i="10"/>
  <c r="J38" i="10"/>
  <c r="I39" i="10"/>
  <c r="J39" i="10"/>
  <c r="I41" i="10"/>
  <c r="J41" i="10"/>
  <c r="I42" i="10"/>
  <c r="J42" i="10"/>
  <c r="I43" i="10"/>
  <c r="J43" i="10"/>
  <c r="I44" i="10"/>
  <c r="J44" i="10"/>
  <c r="I45" i="10"/>
  <c r="J45" i="10"/>
  <c r="I46" i="10"/>
  <c r="J46" i="10"/>
  <c r="I48" i="10"/>
  <c r="J48" i="10"/>
  <c r="I49" i="10"/>
  <c r="J49" i="10"/>
  <c r="I50" i="10"/>
  <c r="J50" i="10"/>
  <c r="I51" i="10"/>
  <c r="J51" i="10"/>
  <c r="I52" i="10"/>
  <c r="J52" i="10"/>
  <c r="I53" i="10"/>
  <c r="J53" i="10"/>
  <c r="I54" i="10"/>
  <c r="J54" i="10"/>
  <c r="I55" i="10"/>
  <c r="J55" i="10"/>
  <c r="I56" i="10"/>
  <c r="J56" i="10"/>
  <c r="I57" i="10"/>
  <c r="J57" i="10"/>
  <c r="I58" i="10"/>
  <c r="J58" i="10"/>
  <c r="I59" i="10"/>
  <c r="J59" i="10"/>
  <c r="I60" i="10"/>
  <c r="J60" i="10"/>
  <c r="I61" i="10"/>
  <c r="J61" i="10"/>
  <c r="I62" i="10"/>
  <c r="J62" i="10"/>
  <c r="I63" i="10"/>
  <c r="J63" i="10"/>
  <c r="I64" i="10"/>
  <c r="J64" i="10"/>
  <c r="I65" i="10"/>
  <c r="J65" i="10"/>
  <c r="I66" i="10"/>
  <c r="J66" i="10"/>
  <c r="I67" i="10"/>
  <c r="J67" i="10"/>
  <c r="I68" i="10"/>
  <c r="J68" i="10"/>
  <c r="I69" i="10"/>
  <c r="J69" i="10"/>
  <c r="I70" i="10"/>
  <c r="J70" i="10"/>
  <c r="I71" i="10"/>
  <c r="J71" i="10"/>
  <c r="I72" i="10"/>
  <c r="J72" i="10"/>
  <c r="I73" i="10"/>
  <c r="J73" i="10"/>
  <c r="I74" i="10"/>
  <c r="J74" i="10"/>
  <c r="I75" i="10"/>
  <c r="J75" i="10"/>
  <c r="I76" i="10"/>
  <c r="J76" i="10"/>
  <c r="I77" i="10"/>
  <c r="J77" i="10"/>
  <c r="I78" i="10"/>
  <c r="J78" i="10"/>
  <c r="I79" i="10"/>
  <c r="J79" i="10"/>
  <c r="I80" i="10"/>
  <c r="J80" i="10"/>
  <c r="I81" i="10"/>
  <c r="J81" i="10"/>
  <c r="I82" i="10"/>
  <c r="J82" i="10"/>
  <c r="I83" i="10"/>
  <c r="J83" i="10"/>
  <c r="I84" i="10"/>
  <c r="J84" i="10"/>
  <c r="I85" i="10"/>
  <c r="J85" i="10"/>
  <c r="I86" i="10"/>
  <c r="J86" i="10"/>
  <c r="I87" i="10"/>
  <c r="J87" i="10"/>
  <c r="J10" i="10"/>
  <c r="I10" i="10"/>
  <c r="I11" i="9"/>
  <c r="J11" i="9"/>
  <c r="I12" i="9"/>
  <c r="J12" i="9"/>
  <c r="I13" i="9"/>
  <c r="J13" i="9"/>
  <c r="I14" i="9"/>
  <c r="J14" i="9"/>
  <c r="I17" i="9"/>
  <c r="J17" i="9"/>
  <c r="I18" i="9"/>
  <c r="J18" i="9"/>
  <c r="I19" i="9"/>
  <c r="J19" i="9"/>
  <c r="I20" i="9"/>
  <c r="J20" i="9"/>
  <c r="I21" i="9"/>
  <c r="J21" i="9"/>
  <c r="I22" i="9"/>
  <c r="J22" i="9"/>
  <c r="I23" i="9"/>
  <c r="J23" i="9"/>
  <c r="I24" i="9"/>
  <c r="J24" i="9"/>
  <c r="I25" i="9"/>
  <c r="J25" i="9"/>
  <c r="I26" i="9"/>
  <c r="J26" i="9"/>
  <c r="I27" i="9"/>
  <c r="J27" i="9"/>
  <c r="I28" i="9"/>
  <c r="J28" i="9"/>
  <c r="I29" i="9"/>
  <c r="J29" i="9"/>
  <c r="I30" i="9"/>
  <c r="J30" i="9"/>
  <c r="I31" i="9"/>
  <c r="J31" i="9"/>
  <c r="I32" i="9"/>
  <c r="J32" i="9"/>
  <c r="I33" i="9"/>
  <c r="J33" i="9"/>
  <c r="I34" i="9"/>
  <c r="J34" i="9"/>
  <c r="I35" i="9"/>
  <c r="J35" i="9"/>
  <c r="I36" i="9"/>
  <c r="J36" i="9"/>
  <c r="I37" i="9"/>
  <c r="J37" i="9"/>
  <c r="I38" i="9"/>
  <c r="J38" i="9"/>
  <c r="I39" i="9"/>
  <c r="J39" i="9"/>
  <c r="I40" i="9"/>
  <c r="J40" i="9"/>
  <c r="I41" i="9"/>
  <c r="J41" i="9"/>
  <c r="I42" i="9"/>
  <c r="J42" i="9"/>
  <c r="I43" i="9"/>
  <c r="J43" i="9"/>
  <c r="I44" i="9"/>
  <c r="J44" i="9"/>
  <c r="I45" i="9"/>
  <c r="J45" i="9"/>
  <c r="I46" i="9"/>
  <c r="J46" i="9"/>
  <c r="I47" i="9"/>
  <c r="J47" i="9"/>
  <c r="I48" i="9"/>
  <c r="J48" i="9"/>
  <c r="I49" i="9"/>
  <c r="J49" i="9"/>
  <c r="I50" i="9"/>
  <c r="J50" i="9"/>
  <c r="I51" i="9"/>
  <c r="J51" i="9"/>
  <c r="I52" i="9"/>
  <c r="J52" i="9"/>
  <c r="I53" i="9"/>
  <c r="J53" i="9"/>
  <c r="I54" i="9"/>
  <c r="J54" i="9"/>
  <c r="I55" i="9"/>
  <c r="J55" i="9"/>
  <c r="I56" i="9"/>
  <c r="J56" i="9"/>
  <c r="I57" i="9"/>
  <c r="J57" i="9"/>
  <c r="I59" i="9"/>
  <c r="J59" i="9"/>
  <c r="I62" i="9"/>
  <c r="J62" i="9"/>
  <c r="I63" i="9"/>
  <c r="J63" i="9"/>
  <c r="I64" i="9"/>
  <c r="J64" i="9"/>
  <c r="I65" i="9"/>
  <c r="J65" i="9"/>
  <c r="I66" i="9"/>
  <c r="J66" i="9"/>
  <c r="I67" i="9"/>
  <c r="J67" i="9"/>
  <c r="I68" i="9"/>
  <c r="J68" i="9"/>
  <c r="I69" i="9"/>
  <c r="J69" i="9"/>
  <c r="I70" i="9"/>
  <c r="J70" i="9"/>
  <c r="I71" i="9"/>
  <c r="J71" i="9"/>
  <c r="I72" i="9"/>
  <c r="J72" i="9"/>
  <c r="I73" i="9"/>
  <c r="J73" i="9"/>
  <c r="I74" i="9"/>
  <c r="J74" i="9"/>
  <c r="I75" i="9"/>
  <c r="J75" i="9"/>
  <c r="I76" i="9"/>
  <c r="J76" i="9"/>
  <c r="I77" i="9"/>
  <c r="J77" i="9"/>
  <c r="I78" i="9"/>
  <c r="J78" i="9"/>
  <c r="I79" i="9"/>
  <c r="J79" i="9"/>
  <c r="I80" i="9"/>
  <c r="J80" i="9"/>
  <c r="I81" i="9"/>
  <c r="J81" i="9"/>
  <c r="I82" i="9"/>
  <c r="J82" i="9"/>
  <c r="I83" i="9"/>
  <c r="J83" i="9"/>
  <c r="I84" i="9"/>
  <c r="J84" i="9"/>
  <c r="I85" i="9"/>
  <c r="J85" i="9"/>
  <c r="I86" i="9"/>
  <c r="J86" i="9"/>
  <c r="I87" i="9"/>
  <c r="J87" i="9"/>
  <c r="J10" i="9"/>
  <c r="I10" i="9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10" i="8"/>
  <c r="C3" i="12"/>
  <c r="C4" i="12"/>
  <c r="I20" i="13" l="1"/>
  <c r="I18" i="13"/>
  <c r="B28" i="13"/>
  <c r="D28" i="13" s="1"/>
  <c r="A28" i="13"/>
  <c r="B27" i="13"/>
  <c r="E27" i="13" s="1"/>
  <c r="A27" i="13"/>
  <c r="B26" i="13"/>
  <c r="D26" i="13" s="1"/>
  <c r="A26" i="13"/>
  <c r="B25" i="13"/>
  <c r="E25" i="13" s="1"/>
  <c r="A25" i="13"/>
  <c r="B24" i="13"/>
  <c r="C24" i="13" s="1"/>
  <c r="A24" i="13"/>
  <c r="B23" i="13"/>
  <c r="C23" i="13" s="1"/>
  <c r="A23" i="13"/>
  <c r="B22" i="13"/>
  <c r="D22" i="13" s="1"/>
  <c r="A22" i="13"/>
  <c r="B21" i="13"/>
  <c r="C21" i="13" s="1"/>
  <c r="A21" i="13"/>
  <c r="B20" i="13"/>
  <c r="C20" i="13" s="1"/>
  <c r="A20" i="13"/>
  <c r="B19" i="13"/>
  <c r="C19" i="13" s="1"/>
  <c r="A19" i="13"/>
  <c r="B18" i="13"/>
  <c r="C18" i="13" s="1"/>
  <c r="A18" i="13"/>
  <c r="B17" i="13"/>
  <c r="A17" i="13"/>
  <c r="B16" i="13"/>
  <c r="A16" i="13"/>
  <c r="I16" i="13" l="1"/>
  <c r="H16" i="13"/>
  <c r="E22" i="13"/>
  <c r="C22" i="13"/>
  <c r="D21" i="13"/>
  <c r="E20" i="13"/>
  <c r="C28" i="13"/>
  <c r="D27" i="13"/>
  <c r="C27" i="13"/>
  <c r="E26" i="13"/>
  <c r="E21" i="13"/>
  <c r="D20" i="13"/>
  <c r="F20" i="13" s="1"/>
  <c r="D25" i="13"/>
  <c r="C25" i="13"/>
  <c r="E19" i="13"/>
  <c r="C16" i="13"/>
  <c r="E24" i="13"/>
  <c r="D19" i="13"/>
  <c r="C26" i="13"/>
  <c r="D16" i="13"/>
  <c r="D24" i="13"/>
  <c r="E16" i="13"/>
  <c r="E18" i="13"/>
  <c r="E23" i="13"/>
  <c r="D18" i="13"/>
  <c r="E28" i="13"/>
  <c r="D23" i="13"/>
  <c r="E17" i="13"/>
  <c r="D17" i="13"/>
  <c r="C17" i="13"/>
  <c r="F27" i="13"/>
  <c r="I5" i="13"/>
  <c r="I3" i="13"/>
  <c r="B13" i="13"/>
  <c r="E13" i="13" s="1"/>
  <c r="A13" i="13"/>
  <c r="B12" i="13"/>
  <c r="C12" i="13" s="1"/>
  <c r="A12" i="13"/>
  <c r="B11" i="13"/>
  <c r="C11" i="13" s="1"/>
  <c r="A11" i="13"/>
  <c r="B10" i="13"/>
  <c r="C10" i="13" s="1"/>
  <c r="A10" i="13"/>
  <c r="B9" i="13"/>
  <c r="C9" i="13" s="1"/>
  <c r="A9" i="13"/>
  <c r="B8" i="13"/>
  <c r="D8" i="13" s="1"/>
  <c r="A8" i="13"/>
  <c r="B7" i="13"/>
  <c r="C7" i="13" s="1"/>
  <c r="A7" i="13"/>
  <c r="B6" i="13"/>
  <c r="D6" i="13" s="1"/>
  <c r="A6" i="13"/>
  <c r="B5" i="13"/>
  <c r="C5" i="13" s="1"/>
  <c r="A5" i="13"/>
  <c r="B4" i="13"/>
  <c r="E4" i="13" s="1"/>
  <c r="A4" i="13"/>
  <c r="B3" i="13"/>
  <c r="C3" i="13" s="1"/>
  <c r="A3" i="13"/>
  <c r="B2" i="13"/>
  <c r="C2" i="13" s="1"/>
  <c r="A2" i="13"/>
  <c r="B1" i="13"/>
  <c r="E1" i="13" s="1"/>
  <c r="A1" i="13"/>
  <c r="F22" i="13" l="1"/>
  <c r="F21" i="13"/>
  <c r="F24" i="13"/>
  <c r="C6" i="13"/>
  <c r="E5" i="13"/>
  <c r="D5" i="13"/>
  <c r="E2" i="13"/>
  <c r="D12" i="13"/>
  <c r="F19" i="13"/>
  <c r="F26" i="13"/>
  <c r="F5" i="13"/>
  <c r="D13" i="13"/>
  <c r="C13" i="13"/>
  <c r="E12" i="13"/>
  <c r="F12" i="13" s="1"/>
  <c r="F17" i="13"/>
  <c r="E7" i="13"/>
  <c r="E11" i="13"/>
  <c r="D7" i="13"/>
  <c r="F28" i="13"/>
  <c r="F18" i="13"/>
  <c r="E6" i="13"/>
  <c r="D2" i="13"/>
  <c r="H1" i="13"/>
  <c r="I1" i="13"/>
  <c r="D11" i="13"/>
  <c r="H19" i="13"/>
  <c r="H18" i="13"/>
  <c r="D10" i="13"/>
  <c r="C1" i="13"/>
  <c r="E9" i="13"/>
  <c r="D4" i="13"/>
  <c r="E10" i="13"/>
  <c r="F16" i="13"/>
  <c r="D1" i="13"/>
  <c r="D9" i="13"/>
  <c r="C4" i="13"/>
  <c r="E3" i="13"/>
  <c r="F25" i="13"/>
  <c r="E8" i="13"/>
  <c r="D3" i="13"/>
  <c r="C8" i="13"/>
  <c r="F8" i="13" s="1"/>
  <c r="F23" i="13"/>
  <c r="C8" i="12"/>
  <c r="C7" i="12"/>
  <c r="C6" i="12"/>
  <c r="C5" i="12"/>
  <c r="C8" i="11"/>
  <c r="C7" i="11"/>
  <c r="C6" i="11"/>
  <c r="C5" i="11"/>
  <c r="C4" i="11"/>
  <c r="C3" i="11"/>
  <c r="C8" i="10"/>
  <c r="C7" i="10"/>
  <c r="C6" i="10"/>
  <c r="C5" i="10"/>
  <c r="C4" i="10"/>
  <c r="C3" i="10"/>
  <c r="C8" i="9"/>
  <c r="C7" i="9"/>
  <c r="C6" i="9"/>
  <c r="C5" i="9"/>
  <c r="C4" i="9"/>
  <c r="C3" i="9"/>
  <c r="C8" i="8"/>
  <c r="C7" i="8"/>
  <c r="C6" i="8"/>
  <c r="C5" i="8"/>
  <c r="C4" i="8"/>
  <c r="C3" i="8"/>
  <c r="F13" i="13" l="1"/>
  <c r="F7" i="13"/>
  <c r="F2" i="13"/>
  <c r="F4" i="13"/>
  <c r="F9" i="13"/>
  <c r="F6" i="13"/>
  <c r="F10" i="13"/>
  <c r="F11" i="13"/>
  <c r="F1" i="13"/>
  <c r="F3" i="13"/>
  <c r="H20" i="13"/>
  <c r="H3" i="13"/>
  <c r="H4" i="13"/>
  <c r="H5" i="13" l="1"/>
</calcChain>
</file>

<file path=xl/sharedStrings.xml><?xml version="1.0" encoding="utf-8"?>
<sst xmlns="http://schemas.openxmlformats.org/spreadsheetml/2006/main" count="613" uniqueCount="150">
  <si>
    <t>Experiment</t>
  </si>
  <si>
    <t>PBF supernatanti Nov 2023</t>
  </si>
  <si>
    <t>Number of standard wells</t>
  </si>
  <si>
    <t>Number of sample wells</t>
  </si>
  <si>
    <t>User</t>
  </si>
  <si>
    <t>zcvetic@unizg.hr</t>
  </si>
  <si>
    <t>Report Date</t>
  </si>
  <si>
    <t>2023-11-14</t>
  </si>
  <si>
    <t>Target(Bead)</t>
  </si>
  <si>
    <t>Fit</t>
  </si>
  <si>
    <t>IC50</t>
  </si>
  <si>
    <t>R²</t>
  </si>
  <si>
    <t>N</t>
  </si>
  <si>
    <t>Converged</t>
  </si>
  <si>
    <t>LOD</t>
  </si>
  <si>
    <t>LOQ</t>
  </si>
  <si>
    <t>IL-1β (A4)</t>
  </si>
  <si>
    <t>5PL</t>
  </si>
  <si>
    <t>True</t>
  </si>
  <si>
    <t>TNF-α (A7)</t>
  </si>
  <si>
    <t>IL-6 (A10)</t>
  </si>
  <si>
    <t>IL-8 (B2)</t>
  </si>
  <si>
    <t>IL-10 (B3)</t>
  </si>
  <si>
    <t>Kit Catalog:</t>
  </si>
  <si>
    <t>Lot Number:</t>
  </si>
  <si>
    <t>Assay Performed By:</t>
  </si>
  <si>
    <t>Data Analyzed By:</t>
  </si>
  <si>
    <t>Signature:</t>
  </si>
  <si>
    <t>Quality Check:</t>
  </si>
  <si>
    <t>Date:</t>
  </si>
  <si>
    <t>sample</t>
  </si>
  <si>
    <t>C0</t>
  </si>
  <si>
    <t>C1</t>
  </si>
  <si>
    <t>C2</t>
  </si>
  <si>
    <t>C3</t>
  </si>
  <si>
    <t>C4</t>
  </si>
  <si>
    <t>C5</t>
  </si>
  <si>
    <t>C6</t>
  </si>
  <si>
    <t>C7</t>
  </si>
  <si>
    <t>MB1</t>
  </si>
  <si>
    <t>S prot MB20</t>
  </si>
  <si>
    <t>EPS D12</t>
  </si>
  <si>
    <t>EPS MC1</t>
  </si>
  <si>
    <t>MB1+LPS</t>
  </si>
  <si>
    <t>MB2+LPS</t>
  </si>
  <si>
    <t>MB13+LPS</t>
  </si>
  <si>
    <t>MB20+LPS</t>
  </si>
  <si>
    <t>D12+LPS</t>
  </si>
  <si>
    <t>MC1+LPS</t>
  </si>
  <si>
    <t>MB2</t>
  </si>
  <si>
    <t>S prot MB1+LPS</t>
  </si>
  <si>
    <t>S prot MB2+LPS</t>
  </si>
  <si>
    <t>S prot MB13+LPS</t>
  </si>
  <si>
    <t>S prot MB20+LPS</t>
  </si>
  <si>
    <t>EPS D12+LPS</t>
  </si>
  <si>
    <t>EPS MC1+LPS</t>
  </si>
  <si>
    <t>MB1 TNFα predtretman</t>
  </si>
  <si>
    <t>MB2 TNFα predtretman</t>
  </si>
  <si>
    <t>MB13 TNFα predtretman</t>
  </si>
  <si>
    <t>MB20 TNFα predtretman</t>
  </si>
  <si>
    <t>MB13</t>
  </si>
  <si>
    <t>D12 TNFα predtretman</t>
  </si>
  <si>
    <t>MC1 TNFα predtretman</t>
  </si>
  <si>
    <t>S prot MB1 TNFα predtretman</t>
  </si>
  <si>
    <t>S prot MB2 TNFα predtretman</t>
  </si>
  <si>
    <t>S prot MB13 TNFα predtretman</t>
  </si>
  <si>
    <t>S prot MB20 TNFα predtretman</t>
  </si>
  <si>
    <t>EPS D12 TNFα predtretman</t>
  </si>
  <si>
    <t>EPS MC1 TNFα predtretman</t>
  </si>
  <si>
    <t>MB20</t>
  </si>
  <si>
    <t>D12</t>
  </si>
  <si>
    <t>MC1</t>
  </si>
  <si>
    <t>S prot MB1</t>
  </si>
  <si>
    <t>S prot MB2</t>
  </si>
  <si>
    <t>S prot MB13</t>
  </si>
  <si>
    <t>IL-6 std</t>
  </si>
  <si>
    <t>TNF std</t>
  </si>
  <si>
    <t>IL-1b std</t>
  </si>
  <si>
    <t>IL-10 std</t>
  </si>
  <si>
    <t>IL-8 std</t>
  </si>
  <si>
    <t>MFI p4 IL-6_1st</t>
  </si>
  <si>
    <t>MFI p4 IL-6_2nd</t>
  </si>
  <si>
    <t>MFI P5 TNFa_1st</t>
  </si>
  <si>
    <t>MFI P5 TNFa_2nd</t>
  </si>
  <si>
    <t>MFI P6 IL-1b_1st</t>
  </si>
  <si>
    <t>MFI P6 IL-1b_2nd</t>
  </si>
  <si>
    <t>MFI P7 IL-10_1st</t>
  </si>
  <si>
    <t>MFI P7 IL-10_2nd</t>
  </si>
  <si>
    <t>MFI P8 IL-8_1st</t>
  </si>
  <si>
    <t>MFI P8 IL-8_2nd</t>
  </si>
  <si>
    <t>IL-10/ pgml</t>
  </si>
  <si>
    <t>IL-8/ pgml</t>
  </si>
  <si>
    <t>IL-6/ pgml</t>
  </si>
  <si>
    <t>TNF-a/ pgml</t>
  </si>
  <si>
    <t>IL-1b/ pgml</t>
  </si>
  <si>
    <t>medij</t>
  </si>
  <si>
    <t>LPS</t>
  </si>
  <si>
    <t>TNF predt.</t>
  </si>
  <si>
    <t>bez prob.</t>
  </si>
  <si>
    <t>TNF tret.</t>
  </si>
  <si>
    <t>Note: This set of data is generated when the Truncate the Y-axis Chart is created, please do not modify or delete it to avoid errors in the Truncate the Y-axis Chart</t>
  </si>
  <si>
    <t>Kontrola-medij</t>
  </si>
  <si>
    <t>Kontrola-LPS</t>
  </si>
  <si>
    <t>Kontrola-TNF predtretman</t>
  </si>
  <si>
    <t>Kontrola-TNFα predtretman + LPS</t>
  </si>
  <si>
    <t>MB1+LPS TNFα predtretman+LPS</t>
  </si>
  <si>
    <t>MB2+LPS TNFα predtretman+LPS</t>
  </si>
  <si>
    <t>MB13+LPS TNFα predtretman+LPS</t>
  </si>
  <si>
    <t>MB20+LPS TNFα predtretman+LPS</t>
  </si>
  <si>
    <t>D12+LPS TNFα predtretman+LPS</t>
  </si>
  <si>
    <t>MC1+LPS TNFα predtretman+LPS</t>
  </si>
  <si>
    <t>S prot MB1 TNFα predtretman+LPS</t>
  </si>
  <si>
    <t>S prot MB2 TNFα predtretman+LPS</t>
  </si>
  <si>
    <t>S prot MB13 TNFα predtretman+LPS</t>
  </si>
  <si>
    <t>S prot MB20 TNFα predtretman+LPS</t>
  </si>
  <si>
    <t>EPS D12 TNFα predtretman+LPS</t>
  </si>
  <si>
    <t>EPS MC1 TNFα predtretman+LPS</t>
  </si>
  <si>
    <t>Kontrola-TNFα tret.</t>
  </si>
  <si>
    <t>MB1 TNFα tret.</t>
  </si>
  <si>
    <t>MB2 TNFα tret.</t>
  </si>
  <si>
    <t>MB13 TNFα tret.</t>
  </si>
  <si>
    <t>MB20 TNFα tret.</t>
  </si>
  <si>
    <t>D12 TNFα tret.</t>
  </si>
  <si>
    <t>MC1 TNFα tret.</t>
  </si>
  <si>
    <t>S prot MB1 TNFα tret.</t>
  </si>
  <si>
    <t>S prot MB2 TNFα tret.</t>
  </si>
  <si>
    <t>S prot MB13 TNFα tret.</t>
  </si>
  <si>
    <t>S prot MB20 TNFα tret.</t>
  </si>
  <si>
    <t>EPS D12 TNFα tret.</t>
  </si>
  <si>
    <t>EPS MC1 TNFα tret.</t>
  </si>
  <si>
    <t>Kontrola-TNFα + LPS tret.</t>
  </si>
  <si>
    <t>TNF predt.+LPS</t>
  </si>
  <si>
    <t>TNF+LPS tret.</t>
  </si>
  <si>
    <t>MB1 TNFα+LPS tret.</t>
  </si>
  <si>
    <t>MB2 TNFα+LPS tret.</t>
  </si>
  <si>
    <t>MB13 TNFα+LPS tret.</t>
  </si>
  <si>
    <t>MB20 TNFα+LPS tret.</t>
  </si>
  <si>
    <t>D12 TNFα+LPS tret.</t>
  </si>
  <si>
    <t>MC1 TNFα+LPS tret.</t>
  </si>
  <si>
    <t>S prot MB1 TNFα+LPS tret.</t>
  </si>
  <si>
    <t>S prot MB2 TNFα+LPS tret.</t>
  </si>
  <si>
    <t>S prot MB13 TNFα+LPS tret.</t>
  </si>
  <si>
    <t>S prot MB20 TNFα+LPS tret.</t>
  </si>
  <si>
    <t>EPS D12 TNFα+LPS tret.</t>
  </si>
  <si>
    <t>EPS MC1 TNFα+LPS tret.</t>
  </si>
  <si>
    <t>1st</t>
  </si>
  <si>
    <t>2nd</t>
  </si>
  <si>
    <t>average</t>
  </si>
  <si>
    <t>Out of range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</si>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</sst>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scheme val="minor"/>
    </font>
    <font>
      <b/>
      <sz val="11"/>
      <color rgb="FF000000"/>
      <name val="Calibre"/>
    </font>
    <font>
      <sz val="11"/>
      <color theme="4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8A2C8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rgb="FFAAAAAA"/>
      </left>
      <right style="thin">
        <color rgb="FFAAAAAA"/>
      </right>
      <top style="thin">
        <color rgb="FFAAAAAA"/>
      </top>
      <bottom style="thin">
        <color rgb="FFAAAAAA"/>
      </bottom>
      <diagonal/>
    </border>
    <border>
      <left/>
      <right/>
      <top style="thin">
        <color rgb="FFAAAAAA"/>
      </top>
      <bottom style="thin">
        <color rgb="FFAAAAAA"/>
      </bottom>
      <diagonal/>
    </border>
    <border>
      <left/>
      <right style="thin">
        <color rgb="FFAAAAAA"/>
      </right>
      <top style="thin">
        <color rgb="FFAAAAAA"/>
      </top>
      <bottom style="thin">
        <color rgb="FFAAAAAA"/>
      </bottom>
      <diagonal/>
    </border>
    <border>
      <left/>
      <right/>
      <top/>
      <bottom style="thin">
        <color rgb="FFAAAAAA"/>
      </bottom>
      <diagonal/>
    </border>
    <border>
      <left/>
      <right/>
      <top/>
      <bottom style="thin">
        <color rgb="FFAAAAAA"/>
      </bottom>
      <diagonal/>
    </border>
    <border>
      <left style="thin">
        <color rgb="FFAAAAAA"/>
      </left>
      <right style="thin">
        <color rgb="FFAAAAAA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AAAAA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33">
    <xf numFmtId="0" fontId="0" fillId="0" borderId="0" xfId="0"/>
    <xf numFmtId="0" fontId="0" fillId="0" borderId="0" xfId="0" applyAlignment="1">
      <alignment horizontal="left" shrinkToFit="1"/>
    </xf>
    <xf numFmtId="0" fontId="1" fillId="0" borderId="1" xfId="0" applyFont="1" applyBorder="1" applyAlignment="1">
      <alignment horizontal="right" wrapText="1"/>
    </xf>
    <xf numFmtId="0" fontId="1" fillId="2" borderId="1" xfId="0" applyFont="1" applyFill="1" applyBorder="1"/>
    <xf numFmtId="0" fontId="0" fillId="0" borderId="1" xfId="0" applyBorder="1"/>
    <xf numFmtId="0" fontId="0" fillId="2" borderId="0" xfId="0" applyFill="1" applyAlignment="1">
      <alignment horizontal="right" wrapText="1"/>
    </xf>
    <xf numFmtId="0" fontId="1" fillId="2" borderId="6" xfId="0" applyFont="1" applyFill="1" applyBorder="1"/>
    <xf numFmtId="0" fontId="0" fillId="0" borderId="0" xfId="0" applyBorder="1"/>
    <xf numFmtId="0" fontId="2" fillId="0" borderId="0" xfId="0" applyFont="1"/>
    <xf numFmtId="0" fontId="3" fillId="0" borderId="0" xfId="0" applyFont="1"/>
    <xf numFmtId="0" fontId="0" fillId="0" borderId="0" xfId="0" applyFill="1" applyBorder="1"/>
    <xf numFmtId="0" fontId="1" fillId="3" borderId="0" xfId="0" applyFont="1" applyFill="1" applyBorder="1"/>
    <xf numFmtId="0" fontId="1" fillId="4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1" xfId="0" applyFont="1" applyBorder="1"/>
    <xf numFmtId="0" fontId="0" fillId="0" borderId="7" xfId="0" applyNumberFormat="1" applyBorder="1"/>
    <xf numFmtId="0" fontId="0" fillId="0" borderId="7" xfId="0" applyBorder="1"/>
    <xf numFmtId="0" fontId="5" fillId="0" borderId="0" xfId="0" applyFont="1" applyBorder="1"/>
    <xf numFmtId="0" fontId="5" fillId="0" borderId="0" xfId="0" applyFont="1"/>
    <xf numFmtId="0" fontId="4" fillId="0" borderId="0" xfId="0" applyFont="1" applyBorder="1"/>
    <xf numFmtId="0" fontId="4" fillId="0" borderId="0" xfId="0" applyFont="1"/>
    <xf numFmtId="0" fontId="3" fillId="0" borderId="1" xfId="0" applyFont="1" applyBorder="1"/>
    <xf numFmtId="0" fontId="6" fillId="0" borderId="1" xfId="0" applyFont="1" applyBorder="1"/>
    <xf numFmtId="0" fontId="0" fillId="0" borderId="0" xfId="0" applyFont="1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left" indent="1"/>
    </xf>
    <xf numFmtId="0" fontId="0" fillId="0" borderId="2" xfId="0" applyBorder="1"/>
    <xf numFmtId="0" fontId="0" fillId="0" borderId="3" xfId="0" applyBorder="1"/>
    <xf numFmtId="0" fontId="7" fillId="0" borderId="0" xfId="1"/>
    <xf numFmtId="0" fontId="1" fillId="2" borderId="8" xfId="0" applyFont="1" applyFill="1" applyBorder="1"/>
    <xf numFmtId="0" fontId="1" fillId="2" borderId="0" xfId="0" applyFont="1" applyFill="1" applyBorder="1"/>
    <xf numFmtId="0" fontId="1" fillId="0" borderId="0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konc. IL-6 (pg/ml)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6190090632687E-2"/>
          <c:y val="0.14502443792766376"/>
          <c:w val="0.90017897475165543"/>
          <c:h val="0.631873215261582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'IL-6 recalculated'!$N$22</c:f>
              <c:strCache>
                <c:ptCount val="1"/>
                <c:pt idx="0">
                  <c:v>medij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'IL-6 recalculated'!$M$23:$M$35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'IL-6 recalculated'!$N$23:$N$35</c:f>
              <c:numCache>
                <c:formatCode>General</c:formatCode>
                <c:ptCount val="13"/>
                <c:pt idx="0">
                  <c:v>5.8243333333333327</c:v>
                </c:pt>
                <c:pt idx="1">
                  <c:v>20.287666666666667</c:v>
                </c:pt>
                <c:pt idx="2">
                  <c:v>53.530666666666669</c:v>
                </c:pt>
                <c:pt idx="3">
                  <c:v>26.264333333333337</c:v>
                </c:pt>
                <c:pt idx="4">
                  <c:v>30.084333333333333</c:v>
                </c:pt>
                <c:pt idx="5">
                  <c:v>10.160500000000001</c:v>
                </c:pt>
                <c:pt idx="6">
                  <c:v>19.90133333333333</c:v>
                </c:pt>
                <c:pt idx="7">
                  <c:v>24.016333333333336</c:v>
                </c:pt>
                <c:pt idx="8">
                  <c:v>24.981999999999999</c:v>
                </c:pt>
                <c:pt idx="9">
                  <c:v>20.085999999999999</c:v>
                </c:pt>
                <c:pt idx="10">
                  <c:v>16.905333333333335</c:v>
                </c:pt>
                <c:pt idx="11">
                  <c:v>16.459666666666667</c:v>
                </c:pt>
                <c:pt idx="12">
                  <c:v>10.025500000000001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91-4BA6-AF85-0E217BE69E42}"/>
            </c:ext>
          </c:extLst>
        </c:ser>
        <c:ser>
          <c:idx val="1"/>
          <c:order val="1"/>
          <c:tx>
            <c:strRef>
              <c:f>'IL-6 recalculated'!$O$22</c:f>
              <c:strCache>
                <c:ptCount val="1"/>
                <c:pt idx="0">
                  <c:v>LPS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'IL-6 recalculated'!$M$23:$M$35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'IL-6 recalculated'!$O$23:$O$35</c:f>
              <c:numCache>
                <c:formatCode>General</c:formatCode>
                <c:ptCount val="13"/>
                <c:pt idx="0">
                  <c:v>18.337999999999997</c:v>
                </c:pt>
                <c:pt idx="1">
                  <c:v>27.102666666666668</c:v>
                </c:pt>
                <c:pt idx="2">
                  <c:v>33.244333333333337</c:v>
                </c:pt>
                <c:pt idx="3">
                  <c:v>26.902000000000001</c:v>
                </c:pt>
                <c:pt idx="4">
                  <c:v>41.770666666666671</c:v>
                </c:pt>
                <c:pt idx="5">
                  <c:v>13.855</c:v>
                </c:pt>
                <c:pt idx="6">
                  <c:v>27.765666666666664</c:v>
                </c:pt>
                <c:pt idx="7">
                  <c:v>18.459</c:v>
                </c:pt>
                <c:pt idx="8">
                  <c:v>22.440999999999999</c:v>
                </c:pt>
                <c:pt idx="9">
                  <c:v>19.371333333333332</c:v>
                </c:pt>
                <c:pt idx="10">
                  <c:v>10.671666666666667</c:v>
                </c:pt>
                <c:pt idx="11">
                  <c:v>15.047000000000002</c:v>
                </c:pt>
                <c:pt idx="12">
                  <c:v>21.109000000000002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91-4BA6-AF85-0E217BE69E42}"/>
            </c:ext>
          </c:extLst>
        </c:ser>
        <c:ser>
          <c:idx val="2"/>
          <c:order val="2"/>
          <c:tx>
            <c:strRef>
              <c:f>'IL-6 recalculated'!$P$22</c:f>
              <c:strCache>
                <c:ptCount val="1"/>
                <c:pt idx="0">
                  <c:v>TNF predt.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'IL-6 recalculated'!$M$23:$M$35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'IL-6 recalculated'!$P$23:$P$35</c:f>
              <c:numCache>
                <c:formatCode>General</c:formatCode>
                <c:ptCount val="13"/>
                <c:pt idx="0">
                  <c:v>14.763500000000001</c:v>
                </c:pt>
                <c:pt idx="1">
                  <c:v>10.199666666666667</c:v>
                </c:pt>
                <c:pt idx="2">
                  <c:v>16.448999999999998</c:v>
                </c:pt>
                <c:pt idx="3">
                  <c:v>11.9725</c:v>
                </c:pt>
                <c:pt idx="4">
                  <c:v>4.5863333333333332</c:v>
                </c:pt>
                <c:pt idx="5">
                  <c:v>4.6144999999999996</c:v>
                </c:pt>
                <c:pt idx="6">
                  <c:v>13.686</c:v>
                </c:pt>
                <c:pt idx="7">
                  <c:v>19.170000000000002</c:v>
                </c:pt>
                <c:pt idx="8">
                  <c:v>16.765666666666664</c:v>
                </c:pt>
                <c:pt idx="9">
                  <c:v>10.561500000000001</c:v>
                </c:pt>
                <c:pt idx="10">
                  <c:v>3.61</c:v>
                </c:pt>
                <c:pt idx="11">
                  <c:v>9.2289999999999992</c:v>
                </c:pt>
                <c:pt idx="12">
                  <c:v>8.0054999999999996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91-4BA6-AF85-0E217BE69E42}"/>
            </c:ext>
          </c:extLst>
        </c:ser>
        <c:ser>
          <c:idx val="3"/>
          <c:order val="3"/>
          <c:tx>
            <c:strRef>
              <c:f>'IL-6 recalculated'!$Q$22</c:f>
              <c:strCache>
                <c:ptCount val="1"/>
                <c:pt idx="0">
                  <c:v>TNF predt.+LPS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'IL-6 recalculated'!$M$23:$M$35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'IL-6 recalculated'!$Q$23:$Q$35</c:f>
              <c:numCache>
                <c:formatCode>General</c:formatCode>
                <c:ptCount val="13"/>
                <c:pt idx="0">
                  <c:v>8.4420000000000002</c:v>
                </c:pt>
                <c:pt idx="1">
                  <c:v>14.784000000000001</c:v>
                </c:pt>
                <c:pt idx="2">
                  <c:v>13.686</c:v>
                </c:pt>
                <c:pt idx="3">
                  <c:v>7.0399999999999991</c:v>
                </c:pt>
                <c:pt idx="4">
                  <c:v>17.181666666666668</c:v>
                </c:pt>
                <c:pt idx="5">
                  <c:v>5.6269999999999998</c:v>
                </c:pt>
                <c:pt idx="6">
                  <c:v>28.394333333333332</c:v>
                </c:pt>
                <c:pt idx="7">
                  <c:v>5.1384999999999996</c:v>
                </c:pt>
                <c:pt idx="8">
                  <c:v>30.754666666666665</c:v>
                </c:pt>
                <c:pt idx="9">
                  <c:v>5.4180000000000001</c:v>
                </c:pt>
                <c:pt idx="10">
                  <c:v>12.746</c:v>
                </c:pt>
                <c:pt idx="11">
                  <c:v>8.0054999999999996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91-4BA6-AF85-0E217BE69E42}"/>
            </c:ext>
          </c:extLst>
        </c:ser>
        <c:ser>
          <c:idx val="4"/>
          <c:order val="4"/>
          <c:tx>
            <c:strRef>
              <c:f>'IL-6 recalculated'!$R$22</c:f>
              <c:strCache>
                <c:ptCount val="1"/>
                <c:pt idx="0">
                  <c:v>TNF tret.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'IL-6 recalculated'!$M$23:$M$35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'IL-6 recalculated'!$R$23:$R$35</c:f>
              <c:numCache>
                <c:formatCode>General</c:formatCode>
                <c:ptCount val="13"/>
                <c:pt idx="0">
                  <c:v>18.534999999999997</c:v>
                </c:pt>
                <c:pt idx="1">
                  <c:v>127.914</c:v>
                </c:pt>
                <c:pt idx="2">
                  <c:v>156.256</c:v>
                </c:pt>
                <c:pt idx="3">
                  <c:v>111.55233333333335</c:v>
                </c:pt>
                <c:pt idx="4">
                  <c:v>104.074</c:v>
                </c:pt>
                <c:pt idx="5">
                  <c:v>97.777333333333331</c:v>
                </c:pt>
                <c:pt idx="6">
                  <c:v>131.58199999999999</c:v>
                </c:pt>
                <c:pt idx="7">
                  <c:v>147.10533333333333</c:v>
                </c:pt>
                <c:pt idx="8">
                  <c:v>146.74166666666667</c:v>
                </c:pt>
                <c:pt idx="9">
                  <c:v>17.423500000000001</c:v>
                </c:pt>
                <c:pt idx="10">
                  <c:v>14.878666666666666</c:v>
                </c:pt>
                <c:pt idx="11">
                  <c:v>14.675333333333333</c:v>
                </c:pt>
                <c:pt idx="12">
                  <c:v>6.376666666666666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91-4BA6-AF85-0E217BE69E42}"/>
            </c:ext>
          </c:extLst>
        </c:ser>
        <c:ser>
          <c:idx val="5"/>
          <c:order val="5"/>
          <c:tx>
            <c:strRef>
              <c:f>'IL-6 recalculated'!$S$22</c:f>
              <c:strCache>
                <c:ptCount val="1"/>
                <c:pt idx="0">
                  <c:v>TNF+LPS tret.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'IL-6 recalculated'!$M$23:$M$35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'IL-6 recalculated'!$S$23:$S$35</c:f>
              <c:numCache>
                <c:formatCode>General</c:formatCode>
                <c:ptCount val="13"/>
                <c:pt idx="0">
                  <c:v>15.702333333333334</c:v>
                </c:pt>
                <c:pt idx="1">
                  <c:v>17.133333333333333</c:v>
                </c:pt>
                <c:pt idx="2">
                  <c:v>25.290000000000003</c:v>
                </c:pt>
                <c:pt idx="3">
                  <c:v>25.753333333333334</c:v>
                </c:pt>
                <c:pt idx="4">
                  <c:v>12.091333333333333</c:v>
                </c:pt>
                <c:pt idx="5">
                  <c:v>9.5469999999999988</c:v>
                </c:pt>
                <c:pt idx="6">
                  <c:v>20.009666666666664</c:v>
                </c:pt>
                <c:pt idx="7">
                  <c:v>18.064</c:v>
                </c:pt>
                <c:pt idx="8">
                  <c:v>20</c:v>
                </c:pt>
                <c:pt idx="9">
                  <c:v>14.78</c:v>
                </c:pt>
                <c:pt idx="10">
                  <c:v>24.635333333333335</c:v>
                </c:pt>
                <c:pt idx="11">
                  <c:v>13.828333333333333</c:v>
                </c:pt>
                <c:pt idx="12">
                  <c:v>8.3984999999999985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491-4BA6-AF85-0E217BE69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3234880"/>
        <c:axId val="433234224"/>
      </c:barChart>
      <c:catAx>
        <c:axId val="43323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234224"/>
        <c:crosses val="autoZero"/>
        <c:auto val="1"/>
        <c:lblAlgn val="ctr"/>
        <c:lblOffset val="100"/>
        <c:noMultiLvlLbl val="0"/>
      </c:catAx>
      <c:valAx>
        <c:axId val="43323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23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konc. TNF-alpha (pg/ml)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'TNF recalculated'!$N$23</c:f>
              <c:strCache>
                <c:ptCount val="1"/>
                <c:pt idx="0">
                  <c:v>medij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'TNF recalculated'!$M$24:$M$36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'TNF recalculated'!$N$24:$N$36</c:f>
              <c:numCache>
                <c:formatCode>General</c:formatCode>
                <c:ptCount val="13"/>
                <c:pt idx="0">
                  <c:v>5.331666666666667</c:v>
                </c:pt>
                <c:pt idx="1">
                  <c:v>7.8603333333333332</c:v>
                </c:pt>
                <c:pt idx="2">
                  <c:v>32.348666666666666</c:v>
                </c:pt>
                <c:pt idx="3">
                  <c:v>6.5049999999999999</c:v>
                </c:pt>
                <c:pt idx="4">
                  <c:v>0</c:v>
                </c:pt>
                <c:pt idx="7">
                  <c:v>11.622666666666667</c:v>
                </c:pt>
                <c:pt idx="8">
                  <c:v>14.661333333333332</c:v>
                </c:pt>
                <c:pt idx="9">
                  <c:v>12.196333333333333</c:v>
                </c:pt>
                <c:pt idx="10">
                  <c:v>7.9753333333333325</c:v>
                </c:pt>
                <c:pt idx="11">
                  <c:v>5.8646666666666674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58-4F6D-9D76-F60AAC6A27D5}"/>
            </c:ext>
          </c:extLst>
        </c:ser>
        <c:ser>
          <c:idx val="1"/>
          <c:order val="1"/>
          <c:tx>
            <c:strRef>
              <c:f>'TNF recalculated'!$O$23</c:f>
              <c:strCache>
                <c:ptCount val="1"/>
                <c:pt idx="0">
                  <c:v>LPS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'TNF recalculated'!$M$24:$M$36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'TNF recalculated'!$O$24:$O$36</c:f>
              <c:numCache>
                <c:formatCode>General</c:formatCode>
                <c:ptCount val="13"/>
                <c:pt idx="0">
                  <c:v>10.632333333333333</c:v>
                </c:pt>
                <c:pt idx="1">
                  <c:v>12.740666666666664</c:v>
                </c:pt>
                <c:pt idx="2">
                  <c:v>11.146333333333333</c:v>
                </c:pt>
                <c:pt idx="3">
                  <c:v>7.1675000000000004</c:v>
                </c:pt>
                <c:pt idx="4">
                  <c:v>14.41666666666667</c:v>
                </c:pt>
                <c:pt idx="5">
                  <c:v>15.336333333333334</c:v>
                </c:pt>
                <c:pt idx="6">
                  <c:v>14.762333333333332</c:v>
                </c:pt>
                <c:pt idx="7">
                  <c:v>17.699000000000002</c:v>
                </c:pt>
                <c:pt idx="8">
                  <c:v>11.807333333333332</c:v>
                </c:pt>
                <c:pt idx="9">
                  <c:v>5.6023333333333341</c:v>
                </c:pt>
                <c:pt idx="10">
                  <c:v>5.7140000000000004</c:v>
                </c:pt>
                <c:pt idx="11">
                  <c:v>6.6993333333333327</c:v>
                </c:pt>
                <c:pt idx="12">
                  <c:v>13.283000000000001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58-4F6D-9D76-F60AAC6A27D5}"/>
            </c:ext>
          </c:extLst>
        </c:ser>
        <c:ser>
          <c:idx val="2"/>
          <c:order val="2"/>
          <c:tx>
            <c:strRef>
              <c:f>'TNF recalculated'!$P$23</c:f>
              <c:strCache>
                <c:ptCount val="1"/>
                <c:pt idx="0">
                  <c:v>TNF predt.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'TNF recalculated'!$M$24:$M$36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'TNF recalculated'!$P$24:$P$36</c:f>
              <c:numCache>
                <c:formatCode>General</c:formatCode>
                <c:ptCount val="13"/>
                <c:pt idx="0">
                  <c:v>7.9820000000000002</c:v>
                </c:pt>
                <c:pt idx="1">
                  <c:v>10.3005</c:v>
                </c:pt>
                <c:pt idx="2">
                  <c:v>21.747499999999999</c:v>
                </c:pt>
                <c:pt idx="3">
                  <c:v>6.8362499999999997</c:v>
                </c:pt>
                <c:pt idx="4">
                  <c:v>7.2083333333333348</c:v>
                </c:pt>
                <c:pt idx="5">
                  <c:v>15.336333333333334</c:v>
                </c:pt>
                <c:pt idx="6">
                  <c:v>14.762333333333332</c:v>
                </c:pt>
                <c:pt idx="7">
                  <c:v>14.660833333333334</c:v>
                </c:pt>
                <c:pt idx="8">
                  <c:v>13.234333333333332</c:v>
                </c:pt>
                <c:pt idx="9">
                  <c:v>8.8993333333333347</c:v>
                </c:pt>
                <c:pt idx="10">
                  <c:v>6.8446666666666669</c:v>
                </c:pt>
                <c:pt idx="11">
                  <c:v>6.282</c:v>
                </c:pt>
                <c:pt idx="12">
                  <c:v>6.6415000000000006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58-4F6D-9D76-F60AAC6A27D5}"/>
            </c:ext>
          </c:extLst>
        </c:ser>
        <c:ser>
          <c:idx val="3"/>
          <c:order val="3"/>
          <c:tx>
            <c:strRef>
              <c:f>'TNF recalculated'!$Q$23</c:f>
              <c:strCache>
                <c:ptCount val="1"/>
                <c:pt idx="0">
                  <c:v>TNF predt.+LPS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'TNF recalculated'!$M$24:$M$36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'TNF recalculated'!$Q$24:$Q$36</c:f>
              <c:numCache>
                <c:formatCode>General</c:formatCode>
                <c:ptCount val="13"/>
                <c:pt idx="0">
                  <c:v>16.806666666666668</c:v>
                </c:pt>
                <c:pt idx="1">
                  <c:v>12.898000000000001</c:v>
                </c:pt>
                <c:pt idx="2">
                  <c:v>11.109</c:v>
                </c:pt>
                <c:pt idx="3">
                  <c:v>3.7149999999999999</c:v>
                </c:pt>
                <c:pt idx="4">
                  <c:v>9.7506666666666657</c:v>
                </c:pt>
                <c:pt idx="5">
                  <c:v>0</c:v>
                </c:pt>
                <c:pt idx="6">
                  <c:v>7.8840000000000003</c:v>
                </c:pt>
                <c:pt idx="7">
                  <c:v>3.4580000000000002</c:v>
                </c:pt>
                <c:pt idx="8">
                  <c:v>27.933666666666667</c:v>
                </c:pt>
                <c:pt idx="10">
                  <c:v>11.141666666666666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58-4F6D-9D76-F60AAC6A2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1068192"/>
        <c:axId val="481071472"/>
      </c:barChart>
      <c:catAx>
        <c:axId val="481068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071472"/>
        <c:crosses val="autoZero"/>
        <c:auto val="1"/>
        <c:lblAlgn val="ctr"/>
        <c:lblOffset val="100"/>
        <c:noMultiLvlLbl val="0"/>
      </c:catAx>
      <c:valAx>
        <c:axId val="481071472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068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konc.</a:t>
            </a:r>
            <a:r>
              <a:rPr lang="en-US" baseline="0"/>
              <a:t> IL-1beta (pg/ml)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'IL-1 recalculated'!$M$23</c:f>
              <c:strCache>
                <c:ptCount val="1"/>
                <c:pt idx="0">
                  <c:v>medij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'IL-1 recalculated'!$L$24:$L$36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'IL-1 recalculated'!$M$24:$M$36</c:f>
              <c:numCache>
                <c:formatCode>General</c:formatCode>
                <c:ptCount val="13"/>
                <c:pt idx="0">
                  <c:v>22.245000000000001</c:v>
                </c:pt>
                <c:pt idx="1">
                  <c:v>24.863333333333333</c:v>
                </c:pt>
                <c:pt idx="2">
                  <c:v>62.283666666666669</c:v>
                </c:pt>
                <c:pt idx="3">
                  <c:v>24.602</c:v>
                </c:pt>
                <c:pt idx="4">
                  <c:v>23.269000000000002</c:v>
                </c:pt>
                <c:pt idx="5">
                  <c:v>18.45</c:v>
                </c:pt>
                <c:pt idx="6">
                  <c:v>0</c:v>
                </c:pt>
                <c:pt idx="7">
                  <c:v>12.746666666666668</c:v>
                </c:pt>
                <c:pt idx="8">
                  <c:v>25.819999999999997</c:v>
                </c:pt>
                <c:pt idx="9">
                  <c:v>16.117333333333335</c:v>
                </c:pt>
                <c:pt idx="10">
                  <c:v>32.463333333333331</c:v>
                </c:pt>
                <c:pt idx="11">
                  <c:v>20.696999999999999</c:v>
                </c:pt>
                <c:pt idx="12">
                  <c:v>19.597333333333335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0A-40E1-94C1-99AA39102223}"/>
            </c:ext>
          </c:extLst>
        </c:ser>
        <c:ser>
          <c:idx val="1"/>
          <c:order val="1"/>
          <c:tx>
            <c:strRef>
              <c:f>'IL-1 recalculated'!$N$23</c:f>
              <c:strCache>
                <c:ptCount val="1"/>
                <c:pt idx="0">
                  <c:v>LPS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'IL-1 recalculated'!$L$24:$L$36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'IL-1 recalculated'!$N$24:$N$36</c:f>
              <c:numCache>
                <c:formatCode>General</c:formatCode>
                <c:ptCount val="13"/>
                <c:pt idx="0">
                  <c:v>13.161</c:v>
                </c:pt>
                <c:pt idx="1">
                  <c:v>24.902000000000001</c:v>
                </c:pt>
                <c:pt idx="2">
                  <c:v>25.726333333333333</c:v>
                </c:pt>
                <c:pt idx="3">
                  <c:v>25.150666666666666</c:v>
                </c:pt>
                <c:pt idx="4">
                  <c:v>60.744333333333337</c:v>
                </c:pt>
                <c:pt idx="5">
                  <c:v>20.476500000000001</c:v>
                </c:pt>
                <c:pt idx="6">
                  <c:v>20.696999999999999</c:v>
                </c:pt>
                <c:pt idx="7">
                  <c:v>26.25866666666667</c:v>
                </c:pt>
                <c:pt idx="8">
                  <c:v>44.617333333333335</c:v>
                </c:pt>
                <c:pt idx="9">
                  <c:v>15.839333333333334</c:v>
                </c:pt>
                <c:pt idx="10">
                  <c:v>32.626999999999995</c:v>
                </c:pt>
                <c:pt idx="11">
                  <c:v>51.607999999999997</c:v>
                </c:pt>
                <c:pt idx="12">
                  <c:v>9.2249999999999996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0A-40E1-94C1-99AA39102223}"/>
            </c:ext>
          </c:extLst>
        </c:ser>
        <c:ser>
          <c:idx val="2"/>
          <c:order val="2"/>
          <c:tx>
            <c:strRef>
              <c:f>'IL-1 recalculated'!$O$23</c:f>
              <c:strCache>
                <c:ptCount val="1"/>
                <c:pt idx="0">
                  <c:v>TNF predt.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'IL-1 recalculated'!$L$24:$L$36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'IL-1 recalculated'!$O$24:$O$36</c:f>
              <c:numCache>
                <c:formatCode>General</c:formatCode>
                <c:ptCount val="13"/>
                <c:pt idx="0">
                  <c:v>17.702999999999999</c:v>
                </c:pt>
                <c:pt idx="1">
                  <c:v>24.882666666666665</c:v>
                </c:pt>
                <c:pt idx="2">
                  <c:v>44.005000000000003</c:v>
                </c:pt>
                <c:pt idx="3">
                  <c:v>24.876333333333335</c:v>
                </c:pt>
                <c:pt idx="5">
                  <c:v>19.463250000000002</c:v>
                </c:pt>
                <c:pt idx="6">
                  <c:v>10.3485</c:v>
                </c:pt>
                <c:pt idx="7">
                  <c:v>19.50266666666667</c:v>
                </c:pt>
                <c:pt idx="8">
                  <c:v>35.218666666666664</c:v>
                </c:pt>
                <c:pt idx="9">
                  <c:v>15.978333333333335</c:v>
                </c:pt>
                <c:pt idx="10">
                  <c:v>32.54516666666666</c:v>
                </c:pt>
                <c:pt idx="12">
                  <c:v>14.411166666666666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0A-40E1-94C1-99AA39102223}"/>
            </c:ext>
          </c:extLst>
        </c:ser>
        <c:ser>
          <c:idx val="3"/>
          <c:order val="3"/>
          <c:tx>
            <c:strRef>
              <c:f>'IL-1 recalculated'!$P$23</c:f>
              <c:strCache>
                <c:ptCount val="1"/>
                <c:pt idx="0">
                  <c:v>TNF predt.+LPS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'IL-1 recalculated'!$L$24:$L$36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'IL-1 recalculated'!$P$24:$P$36</c:f>
              <c:numCache>
                <c:formatCode>General</c:formatCode>
                <c:ptCount val="13"/>
                <c:pt idx="0">
                  <c:v>24.527000000000001</c:v>
                </c:pt>
                <c:pt idx="1">
                  <c:v>30.558000000000003</c:v>
                </c:pt>
                <c:pt idx="2">
                  <c:v>32.045666666666669</c:v>
                </c:pt>
                <c:pt idx="3">
                  <c:v>27.503</c:v>
                </c:pt>
                <c:pt idx="4">
                  <c:v>44.277000000000001</c:v>
                </c:pt>
                <c:pt idx="5">
                  <c:v>10.574666666666666</c:v>
                </c:pt>
                <c:pt idx="6">
                  <c:v>43.951000000000001</c:v>
                </c:pt>
                <c:pt idx="7">
                  <c:v>48.466499999999996</c:v>
                </c:pt>
                <c:pt idx="8">
                  <c:v>69.501999999999995</c:v>
                </c:pt>
                <c:pt idx="9">
                  <c:v>29.082333333333334</c:v>
                </c:pt>
                <c:pt idx="10">
                  <c:v>58.093333333333334</c:v>
                </c:pt>
                <c:pt idx="11">
                  <c:v>21.797666666666668</c:v>
                </c:pt>
                <c:pt idx="12">
                  <c:v>19.597333333333335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0A-40E1-94C1-99AA39102223}"/>
            </c:ext>
          </c:extLst>
        </c:ser>
        <c:ser>
          <c:idx val="4"/>
          <c:order val="4"/>
          <c:tx>
            <c:strRef>
              <c:f>'IL-1 recalculated'!$Q$23</c:f>
              <c:strCache>
                <c:ptCount val="1"/>
                <c:pt idx="0">
                  <c:v>TNF tret.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'IL-1 recalculated'!$L$24:$L$36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'IL-1 recalculated'!$Q$24:$Q$36</c:f>
              <c:numCache>
                <c:formatCode>General</c:formatCode>
                <c:ptCount val="13"/>
                <c:pt idx="0">
                  <c:v>49.754999999999995</c:v>
                </c:pt>
                <c:pt idx="1">
                  <c:v>27.503</c:v>
                </c:pt>
                <c:pt idx="2">
                  <c:v>37.118333333333339</c:v>
                </c:pt>
                <c:pt idx="3">
                  <c:v>32.32533333333334</c:v>
                </c:pt>
                <c:pt idx="4">
                  <c:v>23.189</c:v>
                </c:pt>
                <c:pt idx="5">
                  <c:v>28.005666666666666</c:v>
                </c:pt>
                <c:pt idx="6">
                  <c:v>13.457000000000001</c:v>
                </c:pt>
                <c:pt idx="7">
                  <c:v>25.726333333333333</c:v>
                </c:pt>
                <c:pt idx="8">
                  <c:v>35.088666666666668</c:v>
                </c:pt>
                <c:pt idx="9">
                  <c:v>27.442999999999998</c:v>
                </c:pt>
                <c:pt idx="10">
                  <c:v>10.574666666666666</c:v>
                </c:pt>
                <c:pt idx="11">
                  <c:v>9.0329999999999995</c:v>
                </c:pt>
                <c:pt idx="12">
                  <c:v>13.297333333333334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0A-40E1-94C1-99AA39102223}"/>
            </c:ext>
          </c:extLst>
        </c:ser>
        <c:ser>
          <c:idx val="5"/>
          <c:order val="5"/>
          <c:tx>
            <c:strRef>
              <c:f>'IL-1 recalculated'!$R$23</c:f>
              <c:strCache>
                <c:ptCount val="1"/>
                <c:pt idx="0">
                  <c:v>TNF+LPS tret.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'IL-1 recalculated'!$L$24:$L$36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'IL-1 recalculated'!$R$24:$R$36</c:f>
              <c:numCache>
                <c:formatCode>General</c:formatCode>
                <c:ptCount val="13"/>
                <c:pt idx="0">
                  <c:v>26.947666666666667</c:v>
                </c:pt>
                <c:pt idx="1">
                  <c:v>45.491666666666667</c:v>
                </c:pt>
                <c:pt idx="2">
                  <c:v>46.778666666666659</c:v>
                </c:pt>
                <c:pt idx="3">
                  <c:v>32.528666666666666</c:v>
                </c:pt>
                <c:pt idx="4">
                  <c:v>32.263333333333335</c:v>
                </c:pt>
                <c:pt idx="5">
                  <c:v>0</c:v>
                </c:pt>
                <c:pt idx="6">
                  <c:v>57.920999999999999</c:v>
                </c:pt>
                <c:pt idx="7">
                  <c:v>30.242666666666665</c:v>
                </c:pt>
                <c:pt idx="8">
                  <c:v>25.819999999999997</c:v>
                </c:pt>
                <c:pt idx="9">
                  <c:v>28.475999999999999</c:v>
                </c:pt>
                <c:pt idx="10">
                  <c:v>20.181000000000001</c:v>
                </c:pt>
                <c:pt idx="11">
                  <c:v>30.372999999999998</c:v>
                </c:pt>
                <c:pt idx="12">
                  <c:v>23.605999999999998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0A-40E1-94C1-99AA39102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544416"/>
        <c:axId val="479545072"/>
      </c:barChart>
      <c:catAx>
        <c:axId val="479544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545072"/>
        <c:crosses val="autoZero"/>
        <c:auto val="1"/>
        <c:lblAlgn val="ctr"/>
        <c:lblOffset val="100"/>
        <c:noMultiLvlLbl val="0"/>
      </c:catAx>
      <c:valAx>
        <c:axId val="47954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544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konc. IL-10 (pg/ml)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'IL-10 recalculated'!$M$22</c:f>
              <c:strCache>
                <c:ptCount val="1"/>
                <c:pt idx="0">
                  <c:v>medij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'IL-10 recalculated'!$L$23:$L$35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'IL-10 recalculated'!$M$23:$M$35</c:f>
              <c:numCache>
                <c:formatCode>General</c:formatCode>
                <c:ptCount val="13"/>
                <c:pt idx="0">
                  <c:v>3.1920000000000002</c:v>
                </c:pt>
                <c:pt idx="1">
                  <c:v>10.171333333333333</c:v>
                </c:pt>
                <c:pt idx="2">
                  <c:v>30.593</c:v>
                </c:pt>
                <c:pt idx="3">
                  <c:v>5.7600000000000007</c:v>
                </c:pt>
                <c:pt idx="4">
                  <c:v>7.3369999999999997</c:v>
                </c:pt>
                <c:pt idx="5">
                  <c:v>2.2196666666666665</c:v>
                </c:pt>
                <c:pt idx="6">
                  <c:v>4.3614999999999995</c:v>
                </c:pt>
                <c:pt idx="7">
                  <c:v>8.298</c:v>
                </c:pt>
                <c:pt idx="8">
                  <c:v>14.635999999999997</c:v>
                </c:pt>
                <c:pt idx="9">
                  <c:v>4.8345000000000002</c:v>
                </c:pt>
                <c:pt idx="10">
                  <c:v>4.8603333333333332</c:v>
                </c:pt>
                <c:pt idx="11">
                  <c:v>5.9746666666666668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06-476B-8C6B-BB3869B9D620}"/>
            </c:ext>
          </c:extLst>
        </c:ser>
        <c:ser>
          <c:idx val="1"/>
          <c:order val="1"/>
          <c:tx>
            <c:strRef>
              <c:f>'IL-10 recalculated'!$N$22</c:f>
              <c:strCache>
                <c:ptCount val="1"/>
                <c:pt idx="0">
                  <c:v>LPS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'IL-10 recalculated'!$L$23:$L$35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'IL-10 recalculated'!$N$23:$N$35</c:f>
              <c:numCache>
                <c:formatCode>General</c:formatCode>
                <c:ptCount val="13"/>
                <c:pt idx="0">
                  <c:v>15.254333333333333</c:v>
                </c:pt>
                <c:pt idx="1">
                  <c:v>14.106666666666667</c:v>
                </c:pt>
                <c:pt idx="2">
                  <c:v>13.237</c:v>
                </c:pt>
                <c:pt idx="3">
                  <c:v>9.7614999999999998</c:v>
                </c:pt>
                <c:pt idx="4">
                  <c:v>8.282333333333332</c:v>
                </c:pt>
                <c:pt idx="5">
                  <c:v>5.4909999999999997</c:v>
                </c:pt>
                <c:pt idx="6">
                  <c:v>9.0066666666666659</c:v>
                </c:pt>
                <c:pt idx="7">
                  <c:v>13.382</c:v>
                </c:pt>
                <c:pt idx="8">
                  <c:v>9.7903333333333329</c:v>
                </c:pt>
                <c:pt idx="9">
                  <c:v>6.109</c:v>
                </c:pt>
                <c:pt idx="10">
                  <c:v>10.125</c:v>
                </c:pt>
                <c:pt idx="11">
                  <c:v>5.6213333333333333</c:v>
                </c:pt>
                <c:pt idx="12">
                  <c:v>7.2086666666666668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06-476B-8C6B-BB3869B9D620}"/>
            </c:ext>
          </c:extLst>
        </c:ser>
        <c:ser>
          <c:idx val="2"/>
          <c:order val="2"/>
          <c:tx>
            <c:strRef>
              <c:f>'IL-10 recalculated'!$O$22</c:f>
              <c:strCache>
                <c:ptCount val="1"/>
                <c:pt idx="0">
                  <c:v>TNF predt.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'IL-10 recalculated'!$L$23:$L$35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'IL-10 recalculated'!$O$23:$O$35</c:f>
              <c:numCache>
                <c:formatCode>General</c:formatCode>
                <c:ptCount val="13"/>
                <c:pt idx="0">
                  <c:v>7.8546666666666667</c:v>
                </c:pt>
                <c:pt idx="1">
                  <c:v>4.9020000000000001</c:v>
                </c:pt>
                <c:pt idx="2">
                  <c:v>3.1920000000000002</c:v>
                </c:pt>
                <c:pt idx="3">
                  <c:v>7.8535000000000004</c:v>
                </c:pt>
                <c:pt idx="5">
                  <c:v>4.0449999999999999</c:v>
                </c:pt>
                <c:pt idx="6">
                  <c:v>8.0643333333333338</c:v>
                </c:pt>
                <c:pt idx="7">
                  <c:v>9.8883333333333336</c:v>
                </c:pt>
                <c:pt idx="8">
                  <c:v>3.5804999999999998</c:v>
                </c:pt>
                <c:pt idx="9">
                  <c:v>11.279</c:v>
                </c:pt>
                <c:pt idx="10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06-476B-8C6B-BB3869B9D620}"/>
            </c:ext>
          </c:extLst>
        </c:ser>
        <c:ser>
          <c:idx val="3"/>
          <c:order val="3"/>
          <c:tx>
            <c:strRef>
              <c:f>'IL-10 recalculated'!$P$22</c:f>
              <c:strCache>
                <c:ptCount val="1"/>
                <c:pt idx="0">
                  <c:v>TNF predt.+LPS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'IL-10 recalculated'!$L$23:$L$35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'IL-10 recalculated'!$P$23:$P$35</c:f>
              <c:numCache>
                <c:formatCode>General</c:formatCode>
                <c:ptCount val="13"/>
                <c:pt idx="0">
                  <c:v>8.6216666666666661</c:v>
                </c:pt>
                <c:pt idx="1">
                  <c:v>3.8656666666666664</c:v>
                </c:pt>
                <c:pt idx="2">
                  <c:v>7.258</c:v>
                </c:pt>
                <c:pt idx="4">
                  <c:v>5.4030000000000005</c:v>
                </c:pt>
                <c:pt idx="6">
                  <c:v>2.085</c:v>
                </c:pt>
                <c:pt idx="7">
                  <c:v>0</c:v>
                </c:pt>
                <c:pt idx="8">
                  <c:v>17.5855</c:v>
                </c:pt>
                <c:pt idx="10">
                  <c:v>3.1920000000000002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06-476B-8C6B-BB3869B9D620}"/>
            </c:ext>
          </c:extLst>
        </c:ser>
        <c:ser>
          <c:idx val="4"/>
          <c:order val="4"/>
          <c:tx>
            <c:strRef>
              <c:f>'IL-10 recalculated'!$Q$22</c:f>
              <c:strCache>
                <c:ptCount val="1"/>
                <c:pt idx="0">
                  <c:v>TNF tret.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'IL-10 recalculated'!$L$23:$L$35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'IL-10 recalculated'!$Q$23:$Q$35</c:f>
              <c:numCache>
                <c:formatCode>General</c:formatCode>
                <c:ptCount val="13"/>
                <c:pt idx="0">
                  <c:v>5.6925000000000008</c:v>
                </c:pt>
                <c:pt idx="1">
                  <c:v>5.3213333333333335</c:v>
                </c:pt>
                <c:pt idx="2">
                  <c:v>9.8456666666666663</c:v>
                </c:pt>
                <c:pt idx="3">
                  <c:v>12.894666666666668</c:v>
                </c:pt>
                <c:pt idx="5">
                  <c:v>5.1665000000000001</c:v>
                </c:pt>
                <c:pt idx="7">
                  <c:v>7.01</c:v>
                </c:pt>
                <c:pt idx="8">
                  <c:v>4.3639999999999999</c:v>
                </c:pt>
                <c:pt idx="9">
                  <c:v>8.8650000000000002</c:v>
                </c:pt>
                <c:pt idx="10">
                  <c:v>4.4954999999999998</c:v>
                </c:pt>
                <c:pt idx="11">
                  <c:v>5.6925000000000008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06-476B-8C6B-BB3869B9D620}"/>
            </c:ext>
          </c:extLst>
        </c:ser>
        <c:ser>
          <c:idx val="5"/>
          <c:order val="5"/>
          <c:tx>
            <c:strRef>
              <c:f>'IL-10 recalculated'!$R$22</c:f>
              <c:strCache>
                <c:ptCount val="1"/>
                <c:pt idx="0">
                  <c:v>TNF+LPS tret.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'IL-10 recalculated'!$L$23:$L$35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'IL-10 recalculated'!$R$23:$R$35</c:f>
              <c:numCache>
                <c:formatCode>General</c:formatCode>
                <c:ptCount val="13"/>
                <c:pt idx="0">
                  <c:v>7.9830000000000005</c:v>
                </c:pt>
                <c:pt idx="1">
                  <c:v>5.6613333333333342</c:v>
                </c:pt>
                <c:pt idx="2">
                  <c:v>14.153333333333336</c:v>
                </c:pt>
                <c:pt idx="3">
                  <c:v>13.258000000000001</c:v>
                </c:pt>
                <c:pt idx="4">
                  <c:v>7.9979999999999993</c:v>
                </c:pt>
                <c:pt idx="6">
                  <c:v>10.29</c:v>
                </c:pt>
                <c:pt idx="7">
                  <c:v>4.8345000000000002</c:v>
                </c:pt>
                <c:pt idx="8">
                  <c:v>14.961666666666666</c:v>
                </c:pt>
                <c:pt idx="9">
                  <c:v>6.883</c:v>
                </c:pt>
                <c:pt idx="10">
                  <c:v>15.762666666666666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006-476B-8C6B-BB3869B9D6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464000"/>
        <c:axId val="479467280"/>
      </c:barChart>
      <c:catAx>
        <c:axId val="47946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467280"/>
        <c:crosses val="autoZero"/>
        <c:auto val="1"/>
        <c:lblAlgn val="ctr"/>
        <c:lblOffset val="100"/>
        <c:noMultiLvlLbl val="0"/>
      </c:catAx>
      <c:valAx>
        <c:axId val="479467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464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konc. IL-8 (pg/ml)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'IL-8 recalculated'!$M$21</c:f>
              <c:strCache>
                <c:ptCount val="1"/>
                <c:pt idx="0">
                  <c:v>medij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'IL-8 recalculated'!$L$22:$L$34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'IL-8 recalculated'!$M$22:$M$34</c:f>
              <c:numCache>
                <c:formatCode>General</c:formatCode>
                <c:ptCount val="13"/>
                <c:pt idx="0">
                  <c:v>97.613666666666674</c:v>
                </c:pt>
                <c:pt idx="1">
                  <c:v>161.81766666666667</c:v>
                </c:pt>
                <c:pt idx="2">
                  <c:v>171.13133333333334</c:v>
                </c:pt>
                <c:pt idx="3">
                  <c:v>163.01399999999998</c:v>
                </c:pt>
                <c:pt idx="4">
                  <c:v>177.76233333333334</c:v>
                </c:pt>
                <c:pt idx="5">
                  <c:v>63.629333333333335</c:v>
                </c:pt>
                <c:pt idx="6">
                  <c:v>135.64166666666668</c:v>
                </c:pt>
                <c:pt idx="7">
                  <c:v>134.38233333333332</c:v>
                </c:pt>
                <c:pt idx="8">
                  <c:v>195.76633333333334</c:v>
                </c:pt>
                <c:pt idx="9">
                  <c:v>136.23266666666666</c:v>
                </c:pt>
                <c:pt idx="10">
                  <c:v>139.25566666666666</c:v>
                </c:pt>
                <c:pt idx="11">
                  <c:v>147.62166666666667</c:v>
                </c:pt>
                <c:pt idx="12">
                  <c:v>105.46933333333334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D9-417A-9089-33275D5C1E90}"/>
            </c:ext>
          </c:extLst>
        </c:ser>
        <c:ser>
          <c:idx val="1"/>
          <c:order val="1"/>
          <c:tx>
            <c:strRef>
              <c:f>'IL-8 recalculated'!$N$21</c:f>
              <c:strCache>
                <c:ptCount val="1"/>
                <c:pt idx="0">
                  <c:v>LPS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'IL-8 recalculated'!$L$22:$L$34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'IL-8 recalculated'!$N$22:$N$34</c:f>
              <c:numCache>
                <c:formatCode>General</c:formatCode>
                <c:ptCount val="13"/>
                <c:pt idx="0">
                  <c:v>157.11066666666667</c:v>
                </c:pt>
                <c:pt idx="1">
                  <c:v>189.18733333333333</c:v>
                </c:pt>
                <c:pt idx="2">
                  <c:v>214.09266666666667</c:v>
                </c:pt>
                <c:pt idx="3">
                  <c:v>198.35933333333332</c:v>
                </c:pt>
                <c:pt idx="4">
                  <c:v>253.14366666666669</c:v>
                </c:pt>
                <c:pt idx="5">
                  <c:v>69.688000000000002</c:v>
                </c:pt>
                <c:pt idx="6">
                  <c:v>196.55366666666669</c:v>
                </c:pt>
                <c:pt idx="7">
                  <c:v>176.56933333333333</c:v>
                </c:pt>
                <c:pt idx="8">
                  <c:v>162.03433333333331</c:v>
                </c:pt>
                <c:pt idx="9">
                  <c:v>155.91066666666666</c:v>
                </c:pt>
                <c:pt idx="10">
                  <c:v>138.72633333333332</c:v>
                </c:pt>
                <c:pt idx="11">
                  <c:v>141.91400000000002</c:v>
                </c:pt>
                <c:pt idx="12">
                  <c:v>157.94933333333333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D9-417A-9089-33275D5C1E90}"/>
            </c:ext>
          </c:extLst>
        </c:ser>
        <c:ser>
          <c:idx val="2"/>
          <c:order val="2"/>
          <c:tx>
            <c:strRef>
              <c:f>'IL-8 recalculated'!$O$21</c:f>
              <c:strCache>
                <c:ptCount val="1"/>
                <c:pt idx="0">
                  <c:v>TNF predt.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'IL-8 recalculated'!$L$22:$L$34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'IL-8 recalculated'!$O$22:$O$34</c:f>
              <c:numCache>
                <c:formatCode>General</c:formatCode>
                <c:ptCount val="13"/>
                <c:pt idx="0">
                  <c:v>94.172333333333327</c:v>
                </c:pt>
                <c:pt idx="1">
                  <c:v>65.644333333333336</c:v>
                </c:pt>
                <c:pt idx="2">
                  <c:v>68.337333333333333</c:v>
                </c:pt>
                <c:pt idx="3">
                  <c:v>89.797000000000011</c:v>
                </c:pt>
                <c:pt idx="4">
                  <c:v>51.594666666666662</c:v>
                </c:pt>
                <c:pt idx="5">
                  <c:v>52.473000000000006</c:v>
                </c:pt>
                <c:pt idx="6">
                  <c:v>68.818666666666672</c:v>
                </c:pt>
                <c:pt idx="7">
                  <c:v>56.338999999999999</c:v>
                </c:pt>
                <c:pt idx="8">
                  <c:v>80.037666666666667</c:v>
                </c:pt>
                <c:pt idx="9">
                  <c:v>53.200333333333333</c:v>
                </c:pt>
                <c:pt idx="10">
                  <c:v>49.642333333333333</c:v>
                </c:pt>
                <c:pt idx="11">
                  <c:v>83.946999999999989</c:v>
                </c:pt>
                <c:pt idx="12">
                  <c:v>43.948666666666668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D9-417A-9089-33275D5C1E90}"/>
            </c:ext>
          </c:extLst>
        </c:ser>
        <c:ser>
          <c:idx val="3"/>
          <c:order val="3"/>
          <c:tx>
            <c:strRef>
              <c:f>'IL-8 recalculated'!$P$21</c:f>
              <c:strCache>
                <c:ptCount val="1"/>
                <c:pt idx="0">
                  <c:v>TNF predt.+LPS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'IL-8 recalculated'!$L$22:$L$34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'IL-8 recalculated'!$P$22:$P$34</c:f>
              <c:numCache>
                <c:formatCode>General</c:formatCode>
                <c:ptCount val="13"/>
                <c:pt idx="0">
                  <c:v>51.06433333333333</c:v>
                </c:pt>
                <c:pt idx="1">
                  <c:v>99.384</c:v>
                </c:pt>
                <c:pt idx="2">
                  <c:v>83.282333333333341</c:v>
                </c:pt>
                <c:pt idx="3">
                  <c:v>76.892999999999986</c:v>
                </c:pt>
                <c:pt idx="4">
                  <c:v>89.950666666666663</c:v>
                </c:pt>
                <c:pt idx="5">
                  <c:v>52.516666666666673</c:v>
                </c:pt>
                <c:pt idx="6">
                  <c:v>76.194333333333319</c:v>
                </c:pt>
                <c:pt idx="7">
                  <c:v>189.99366666666666</c:v>
                </c:pt>
                <c:pt idx="8">
                  <c:v>128.0086666666667</c:v>
                </c:pt>
                <c:pt idx="9">
                  <c:v>52.264333333333333</c:v>
                </c:pt>
                <c:pt idx="10">
                  <c:v>81.015333333333331</c:v>
                </c:pt>
                <c:pt idx="11">
                  <c:v>77.702666666666673</c:v>
                </c:pt>
                <c:pt idx="12">
                  <c:v>28.224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D9-417A-9089-33275D5C1E90}"/>
            </c:ext>
          </c:extLst>
        </c:ser>
        <c:ser>
          <c:idx val="4"/>
          <c:order val="4"/>
          <c:tx>
            <c:strRef>
              <c:f>'IL-8 recalculated'!$Q$21</c:f>
              <c:strCache>
                <c:ptCount val="1"/>
                <c:pt idx="0">
                  <c:v>TNF tret.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'IL-8 recalculated'!$L$22:$L$34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'IL-8 recalculated'!$Q$22:$Q$34</c:f>
              <c:numCache>
                <c:formatCode>General</c:formatCode>
                <c:ptCount val="13"/>
                <c:pt idx="0">
                  <c:v>203.19200000000001</c:v>
                </c:pt>
                <c:pt idx="1">
                  <c:v>160.08133333333333</c:v>
                </c:pt>
                <c:pt idx="2">
                  <c:v>195.03566666666666</c:v>
                </c:pt>
                <c:pt idx="3">
                  <c:v>216.04533333333333</c:v>
                </c:pt>
                <c:pt idx="4">
                  <c:v>134.56899999999999</c:v>
                </c:pt>
                <c:pt idx="5">
                  <c:v>194.76566666666668</c:v>
                </c:pt>
                <c:pt idx="6">
                  <c:v>143.45933333333335</c:v>
                </c:pt>
                <c:pt idx="7">
                  <c:v>169.72833333333332</c:v>
                </c:pt>
                <c:pt idx="8">
                  <c:v>174.17233333333331</c:v>
                </c:pt>
                <c:pt idx="9">
                  <c:v>230.90700000000001</c:v>
                </c:pt>
                <c:pt idx="10">
                  <c:v>173.952</c:v>
                </c:pt>
                <c:pt idx="11">
                  <c:v>153.09833333333333</c:v>
                </c:pt>
                <c:pt idx="12">
                  <c:v>126.28733333333332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D9-417A-9089-33275D5C1E90}"/>
            </c:ext>
          </c:extLst>
        </c:ser>
        <c:ser>
          <c:idx val="5"/>
          <c:order val="5"/>
          <c:tx>
            <c:strRef>
              <c:f>'IL-8 recalculated'!$R$21</c:f>
              <c:strCache>
                <c:ptCount val="1"/>
                <c:pt idx="0">
                  <c:v>TNF+LPS tret.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'IL-8 recalculated'!$L$22:$L$34</c:f>
              <c:strCache>
                <c:ptCount val="13"/>
                <c:pt idx="0">
                  <c:v>bez prob.</c:v>
                </c:pt>
                <c:pt idx="1">
                  <c:v>MB1</c:v>
                </c:pt>
                <c:pt idx="2">
                  <c:v>MB2</c:v>
                </c:pt>
                <c:pt idx="3">
                  <c:v>MB13</c:v>
                </c:pt>
                <c:pt idx="4">
                  <c:v>MB20</c:v>
                </c:pt>
                <c:pt idx="5">
                  <c:v>D12</c:v>
                </c:pt>
                <c:pt idx="6">
                  <c:v>MC1</c:v>
                </c:pt>
                <c:pt idx="7">
                  <c:v>S prot MB1</c:v>
                </c:pt>
                <c:pt idx="8">
                  <c:v>S prot MB2</c:v>
                </c:pt>
                <c:pt idx="9">
                  <c:v>S prot MB13</c:v>
                </c:pt>
                <c:pt idx="10">
                  <c:v>S prot MB20</c:v>
                </c:pt>
                <c:pt idx="11">
                  <c:v>EPS D12</c:v>
                </c:pt>
                <c:pt idx="12">
                  <c:v>EPS MC1</c:v>
                </c:pt>
              </c:strCache>
            </c:strRef>
          </c:cat>
          <c:val>
            <c:numRef>
              <c:f>'IL-8 recalculated'!$R$22:$R$34</c:f>
              <c:numCache>
                <c:formatCode>General</c:formatCode>
                <c:ptCount val="13"/>
                <c:pt idx="0">
                  <c:v>162.09833333333333</c:v>
                </c:pt>
                <c:pt idx="1">
                  <c:v>194.66933333333336</c:v>
                </c:pt>
                <c:pt idx="2">
                  <c:v>273.66000000000003</c:v>
                </c:pt>
                <c:pt idx="3">
                  <c:v>201.18766666666667</c:v>
                </c:pt>
                <c:pt idx="4">
                  <c:v>138.63533333333331</c:v>
                </c:pt>
                <c:pt idx="5">
                  <c:v>130.80566666666667</c:v>
                </c:pt>
                <c:pt idx="6">
                  <c:v>190.57866666666666</c:v>
                </c:pt>
                <c:pt idx="7">
                  <c:v>205.38900000000001</c:v>
                </c:pt>
                <c:pt idx="8">
                  <c:v>229.68466666666666</c:v>
                </c:pt>
                <c:pt idx="9">
                  <c:v>171.31466666666668</c:v>
                </c:pt>
                <c:pt idx="10">
                  <c:v>150.15366666666668</c:v>
                </c:pt>
                <c:pt idx="11">
                  <c:v>152.39933333333332</c:v>
                </c:pt>
                <c:pt idx="12">
                  <c:v>107.30866666666667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7D9-417A-9089-33275D5C1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460392"/>
        <c:axId val="479460064"/>
      </c:barChart>
      <c:catAx>
        <c:axId val="479460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460064"/>
        <c:crosses val="autoZero"/>
        <c:auto val="1"/>
        <c:lblAlgn val="ctr"/>
        <c:lblOffset val="100"/>
        <c:noMultiLvlLbl val="0"/>
      </c:catAx>
      <c:valAx>
        <c:axId val="479460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460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905000" cy="142875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0" cy="428625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2</xdr:col>
      <xdr:colOff>0</xdr:colOff>
      <xdr:row>0</xdr:row>
      <xdr:rowOff>0</xdr:rowOff>
    </xdr:from>
    <xdr:ext cx="5715000" cy="428625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</xdr:row>
      <xdr:rowOff>0</xdr:rowOff>
    </xdr:from>
    <xdr:ext cx="5715000" cy="4286250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2</xdr:col>
      <xdr:colOff>0</xdr:colOff>
      <xdr:row>1</xdr:row>
      <xdr:rowOff>0</xdr:rowOff>
    </xdr:from>
    <xdr:ext cx="5715000" cy="4286250"/>
    <xdr:pic>
      <xdr:nvPicPr>
        <xdr:cNvPr id="5" name="Image 4" descr="Picture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</xdr:row>
      <xdr:rowOff>0</xdr:rowOff>
    </xdr:from>
    <xdr:ext cx="5715000" cy="4286250"/>
    <xdr:pic>
      <xdr:nvPicPr>
        <xdr:cNvPr id="6" name="Image 5" descr="Picture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381000</xdr:colOff>
      <xdr:row>35</xdr:row>
      <xdr:rowOff>104775</xdr:rowOff>
    </xdr:from>
    <xdr:to>
      <xdr:col>23</xdr:col>
      <xdr:colOff>228601</xdr:colOff>
      <xdr:row>52</xdr:row>
      <xdr:rowOff>114300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4761</xdr:colOff>
      <xdr:row>37</xdr:row>
      <xdr:rowOff>38100</xdr:rowOff>
    </xdr:from>
    <xdr:to>
      <xdr:col>19</xdr:col>
      <xdr:colOff>28574</xdr:colOff>
      <xdr:row>51</xdr:row>
      <xdr:rowOff>9526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252412</xdr:colOff>
      <xdr:row>37</xdr:row>
      <xdr:rowOff>157162</xdr:rowOff>
    </xdr:from>
    <xdr:to>
      <xdr:col>23</xdr:col>
      <xdr:colOff>542925</xdr:colOff>
      <xdr:row>51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36</xdr:row>
      <xdr:rowOff>19050</xdr:rowOff>
    </xdr:from>
    <xdr:to>
      <xdr:col>18</xdr:col>
      <xdr:colOff>38100</xdr:colOff>
      <xdr:row>51</xdr:row>
      <xdr:rowOff>38099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709611</xdr:colOff>
      <xdr:row>34</xdr:row>
      <xdr:rowOff>190499</xdr:rowOff>
    </xdr:from>
    <xdr:to>
      <xdr:col>22</xdr:col>
      <xdr:colOff>257175</xdr:colOff>
      <xdr:row>46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topLeftCell="A7" workbookViewId="0"/>
  </sheetViews>
  <sheetFormatPr defaultRowHeight="15"/>
  <cols>
    <col min="1" max="1" width="30" customWidth="1"/>
    <col min="6" max="6" width="15" customWidth="1"/>
  </cols>
  <sheetData>
    <row r="1" spans="1:8" ht="120" customHeight="1">
      <c r="A1" s="1"/>
    </row>
    <row r="5" spans="1:8">
      <c r="A5" s="2" t="s">
        <v>0</v>
      </c>
      <c r="B5" s="26" t="s">
        <v>1</v>
      </c>
      <c r="C5" s="27"/>
      <c r="D5" s="28"/>
    </row>
    <row r="6" spans="1:8">
      <c r="A6" s="2" t="s">
        <v>2</v>
      </c>
      <c r="B6" s="26">
        <v>16</v>
      </c>
      <c r="C6" s="27"/>
      <c r="D6" s="28"/>
    </row>
    <row r="7" spans="1:8">
      <c r="A7" s="2" t="s">
        <v>3</v>
      </c>
      <c r="B7" s="26">
        <v>160</v>
      </c>
      <c r="C7" s="27"/>
      <c r="D7" s="28"/>
    </row>
    <row r="8" spans="1:8">
      <c r="A8" s="2" t="s">
        <v>4</v>
      </c>
      <c r="B8" s="26" t="s">
        <v>5</v>
      </c>
      <c r="C8" s="27"/>
      <c r="D8" s="28"/>
    </row>
    <row r="9" spans="1:8">
      <c r="A9" s="2" t="s">
        <v>6</v>
      </c>
      <c r="B9" s="26" t="s">
        <v>7</v>
      </c>
      <c r="C9" s="27"/>
      <c r="D9" s="28"/>
    </row>
    <row r="12" spans="1:8">
      <c r="A12" s="3" t="s">
        <v>8</v>
      </c>
      <c r="B12" s="3" t="s">
        <v>9</v>
      </c>
      <c r="C12" s="3" t="s">
        <v>10</v>
      </c>
      <c r="D12" s="3" t="s">
        <v>11</v>
      </c>
      <c r="E12" s="3" t="s">
        <v>12</v>
      </c>
      <c r="F12" s="3" t="s">
        <v>13</v>
      </c>
      <c r="G12" s="3" t="s">
        <v>14</v>
      </c>
      <c r="H12" s="3" t="s">
        <v>15</v>
      </c>
    </row>
    <row r="13" spans="1:8">
      <c r="A13" s="4" t="s">
        <v>16</v>
      </c>
      <c r="B13" s="4" t="s">
        <v>17</v>
      </c>
      <c r="C13" s="4">
        <v>635.6913161760408</v>
      </c>
      <c r="D13" s="4">
        <v>0.9978750769692355</v>
      </c>
      <c r="E13" s="4">
        <v>16</v>
      </c>
      <c r="F13" s="4" t="s">
        <v>18</v>
      </c>
      <c r="G13" s="4">
        <v>39.528613716938622</v>
      </c>
      <c r="H13" s="4">
        <v>169.79166452802141</v>
      </c>
    </row>
    <row r="14" spans="1:8">
      <c r="A14" s="4" t="s">
        <v>19</v>
      </c>
      <c r="B14" s="4" t="s">
        <v>17</v>
      </c>
      <c r="C14" s="4">
        <v>304.68662271230738</v>
      </c>
      <c r="D14" s="4">
        <v>0.98844609677683715</v>
      </c>
      <c r="E14" s="4">
        <v>16</v>
      </c>
      <c r="F14" s="4" t="s">
        <v>18</v>
      </c>
      <c r="G14" s="4">
        <v>12.01076061137398</v>
      </c>
      <c r="H14" s="4">
        <v>192.85891865066131</v>
      </c>
    </row>
    <row r="15" spans="1:8">
      <c r="A15" s="4" t="s">
        <v>20</v>
      </c>
      <c r="B15" s="4" t="s">
        <v>17</v>
      </c>
      <c r="C15" s="4">
        <v>7.7146850985538897</v>
      </c>
      <c r="D15" s="4">
        <v>0.99525155789373754</v>
      </c>
      <c r="E15" s="4">
        <v>16</v>
      </c>
      <c r="F15" s="4" t="s">
        <v>18</v>
      </c>
      <c r="G15" s="4">
        <v>10.73805106519846</v>
      </c>
      <c r="H15" s="4">
        <v>69.384383016349503</v>
      </c>
    </row>
    <row r="16" spans="1:8">
      <c r="A16" s="4" t="s">
        <v>21</v>
      </c>
      <c r="B16" s="4" t="s">
        <v>17</v>
      </c>
      <c r="C16" s="4">
        <v>5688.4667347930535</v>
      </c>
      <c r="D16" s="4">
        <v>0.98193841541264038</v>
      </c>
      <c r="E16" s="4">
        <v>16</v>
      </c>
      <c r="F16" s="4" t="s">
        <v>18</v>
      </c>
      <c r="G16" s="4">
        <v>7.8721067157081812</v>
      </c>
      <c r="H16" s="4">
        <v>399.79962486904537</v>
      </c>
    </row>
    <row r="17" spans="1:8">
      <c r="A17" s="4" t="s">
        <v>22</v>
      </c>
      <c r="B17" s="4" t="s">
        <v>17</v>
      </c>
      <c r="C17" s="4">
        <v>24.302052969977609</v>
      </c>
      <c r="D17" s="4">
        <v>0.99426813877182607</v>
      </c>
      <c r="E17" s="4">
        <v>16</v>
      </c>
      <c r="F17" s="4" t="s">
        <v>18</v>
      </c>
      <c r="G17" s="4">
        <v>6.931736564904873</v>
      </c>
      <c r="H17" s="4">
        <v>61.821542329176602</v>
      </c>
    </row>
    <row r="19" spans="1:8">
      <c r="A19" s="5" t="s">
        <v>23</v>
      </c>
      <c r="B19" s="24"/>
      <c r="C19" s="25"/>
      <c r="D19" s="25"/>
    </row>
    <row r="20" spans="1:8">
      <c r="A20" s="5" t="s">
        <v>24</v>
      </c>
      <c r="B20" s="24"/>
      <c r="C20" s="25"/>
      <c r="D20" s="25"/>
    </row>
    <row r="21" spans="1:8">
      <c r="A21" s="5" t="s">
        <v>25</v>
      </c>
      <c r="B21" s="24"/>
      <c r="C21" s="25"/>
      <c r="D21" s="25"/>
    </row>
    <row r="22" spans="1:8">
      <c r="A22" s="5" t="s">
        <v>26</v>
      </c>
      <c r="B22" s="24"/>
      <c r="C22" s="25"/>
      <c r="D22" s="25"/>
      <c r="E22" t="s">
        <v>27</v>
      </c>
      <c r="F22" s="24"/>
      <c r="G22" s="25"/>
    </row>
    <row r="23" spans="1:8">
      <c r="A23" s="5" t="s">
        <v>28</v>
      </c>
      <c r="B23" s="24"/>
      <c r="C23" s="25"/>
      <c r="D23" s="25"/>
      <c r="E23" t="s">
        <v>29</v>
      </c>
      <c r="F23" s="24"/>
      <c r="G23" s="25"/>
    </row>
  </sheetData>
  <mergeCells count="12">
    <mergeCell ref="B5:D5"/>
    <mergeCell ref="B6:D6"/>
    <mergeCell ref="B7:D7"/>
    <mergeCell ref="B8:D8"/>
    <mergeCell ref="B9:D9"/>
    <mergeCell ref="B23:D23"/>
    <mergeCell ref="F23:G23"/>
    <mergeCell ref="B19:D19"/>
    <mergeCell ref="B20:D20"/>
    <mergeCell ref="B21:D21"/>
    <mergeCell ref="B22:D22"/>
    <mergeCell ref="F22:G22"/>
  </mergeCells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="70" zoomScaleNormal="70" workbookViewId="0"/>
  </sheetViews>
  <sheetFormatPr defaultRowHeight="15"/>
  <cols>
    <col min="1" max="1" width="90" bestFit="1" customWidth="1"/>
    <col min="3" max="3" width="90" bestFit="1" customWidth="1"/>
  </cols>
  <sheetData>
    <row r="1" ht="349.9" customHeight="1"/>
    <row r="2" ht="349.9" customHeight="1"/>
    <row r="3" ht="349.9" customHeight="1"/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7"/>
  <sheetViews>
    <sheetView tabSelected="1" topLeftCell="A19" workbookViewId="0">
      <selection activeCell="V31" sqref="V31"/>
    </sheetView>
  </sheetViews>
  <sheetFormatPr defaultRowHeight="15"/>
  <cols>
    <col min="1" max="1" width="6.140625" customWidth="1"/>
    <col min="2" max="2" width="33.7109375" customWidth="1"/>
    <col min="3" max="3" width="10.28515625" customWidth="1"/>
    <col min="4" max="4" width="16.140625" customWidth="1"/>
    <col min="5" max="5" width="12.85546875" customWidth="1"/>
    <col min="6" max="6" width="12.7109375" customWidth="1"/>
    <col min="7" max="9" width="5.7109375" customWidth="1"/>
    <col min="10" max="12" width="6.85546875" customWidth="1"/>
    <col min="13" max="13" width="10.28515625" customWidth="1"/>
    <col min="14" max="14" width="8.7109375" customWidth="1"/>
    <col min="15" max="15" width="7.85546875" customWidth="1"/>
    <col min="16" max="16" width="10.28515625" customWidth="1"/>
    <col min="17" max="17" width="14.7109375" customWidth="1"/>
    <col min="18" max="18" width="10.42578125" customWidth="1"/>
    <col min="19" max="19" width="12.7109375" customWidth="1"/>
    <col min="20" max="20" width="7.85546875" customWidth="1"/>
    <col min="21" max="21" width="6.140625" customWidth="1"/>
    <col min="22" max="22" width="6.28515625" customWidth="1"/>
    <col min="23" max="23" width="6.42578125" customWidth="1"/>
  </cols>
  <sheetData>
    <row r="1" spans="1:25">
      <c r="A1" s="3"/>
      <c r="B1" s="3" t="s">
        <v>30</v>
      </c>
      <c r="C1" s="6" t="s">
        <v>75</v>
      </c>
      <c r="D1" s="6" t="s">
        <v>80</v>
      </c>
      <c r="E1" s="6" t="s">
        <v>81</v>
      </c>
      <c r="F1" s="12" t="s">
        <v>92</v>
      </c>
      <c r="G1" s="30" t="s">
        <v>145</v>
      </c>
      <c r="H1" s="30" t="s">
        <v>146</v>
      </c>
      <c r="I1" s="30" t="s">
        <v>147</v>
      </c>
      <c r="J1" s="30" t="s">
        <v>149</v>
      </c>
      <c r="K1" s="32"/>
      <c r="L1" s="32"/>
    </row>
    <row r="2" spans="1:25">
      <c r="A2" s="4"/>
      <c r="B2" s="4" t="s">
        <v>31</v>
      </c>
      <c r="C2" s="7"/>
      <c r="D2">
        <v>27</v>
      </c>
      <c r="E2">
        <v>37</v>
      </c>
      <c r="N2" s="8"/>
      <c r="O2" s="8"/>
    </row>
    <row r="3" spans="1:25">
      <c r="A3" s="4"/>
      <c r="B3" s="4" t="s">
        <v>32</v>
      </c>
      <c r="C3" s="7">
        <f>C9/4096</f>
        <v>4.052734375</v>
      </c>
      <c r="D3">
        <v>45</v>
      </c>
      <c r="E3">
        <v>40</v>
      </c>
      <c r="P3" s="20"/>
      <c r="Q3" s="20"/>
    </row>
    <row r="4" spans="1:25">
      <c r="A4" s="4"/>
      <c r="B4" s="4" t="s">
        <v>33</v>
      </c>
      <c r="C4" s="7">
        <f>C9/1024</f>
        <v>16.2109375</v>
      </c>
      <c r="D4">
        <v>118</v>
      </c>
      <c r="E4">
        <v>117</v>
      </c>
    </row>
    <row r="5" spans="1:25">
      <c r="A5" s="4"/>
      <c r="B5" s="4" t="s">
        <v>34</v>
      </c>
      <c r="C5" s="7">
        <f>C9/256</f>
        <v>64.84375</v>
      </c>
      <c r="D5">
        <v>210</v>
      </c>
      <c r="E5">
        <v>212</v>
      </c>
    </row>
    <row r="6" spans="1:25">
      <c r="A6" s="4"/>
      <c r="B6" s="4" t="s">
        <v>35</v>
      </c>
      <c r="C6" s="7">
        <f>C9/64</f>
        <v>259.375</v>
      </c>
      <c r="D6">
        <v>1231</v>
      </c>
      <c r="E6">
        <v>1211</v>
      </c>
    </row>
    <row r="7" spans="1:25">
      <c r="A7" s="4"/>
      <c r="B7" s="4" t="s">
        <v>36</v>
      </c>
      <c r="C7" s="7">
        <f>C9/16</f>
        <v>1037.5</v>
      </c>
      <c r="D7">
        <v>3622</v>
      </c>
      <c r="E7">
        <v>3663</v>
      </c>
    </row>
    <row r="8" spans="1:25">
      <c r="A8" s="4"/>
      <c r="B8" s="4" t="s">
        <v>37</v>
      </c>
      <c r="C8" s="7">
        <f>C9/4</f>
        <v>4150</v>
      </c>
      <c r="D8">
        <v>11933</v>
      </c>
      <c r="E8">
        <v>12038</v>
      </c>
    </row>
    <row r="9" spans="1:25">
      <c r="A9" s="4"/>
      <c r="B9" s="4" t="s">
        <v>38</v>
      </c>
      <c r="C9" s="7">
        <v>16600</v>
      </c>
      <c r="D9">
        <v>29668</v>
      </c>
      <c r="E9">
        <v>29485</v>
      </c>
    </row>
    <row r="10" spans="1:25" s="8" customFormat="1">
      <c r="A10" s="19">
        <v>1</v>
      </c>
      <c r="B10" s="22" t="s">
        <v>101</v>
      </c>
      <c r="C10" s="19">
        <v>1</v>
      </c>
      <c r="D10" s="20">
        <v>33</v>
      </c>
      <c r="E10" s="20">
        <v>37</v>
      </c>
      <c r="F10">
        <v>7.1959999999999997</v>
      </c>
      <c r="G10">
        <v>10.276999999999999</v>
      </c>
      <c r="H10">
        <v>0</v>
      </c>
      <c r="I10">
        <f>AVERAGE(F10:H10)</f>
        <v>5.8243333333333327</v>
      </c>
      <c r="J10" s="8">
        <f>_xlfn.STDEV.P(F10:H10)</f>
        <v>4.3062190943899825</v>
      </c>
      <c r="P10"/>
      <c r="Q10"/>
      <c r="R10"/>
      <c r="S10"/>
      <c r="T10"/>
      <c r="U10"/>
      <c r="V10"/>
      <c r="W10"/>
      <c r="X10"/>
      <c r="Y10"/>
    </row>
    <row r="11" spans="1:25">
      <c r="A11" s="7">
        <v>2</v>
      </c>
      <c r="B11" s="4" t="s">
        <v>39</v>
      </c>
      <c r="C11" s="7">
        <v>2</v>
      </c>
      <c r="D11">
        <v>53</v>
      </c>
      <c r="E11">
        <v>48</v>
      </c>
      <c r="F11">
        <v>20.66</v>
      </c>
      <c r="G11">
        <v>24.279</v>
      </c>
      <c r="H11">
        <v>15.923999999999999</v>
      </c>
      <c r="I11">
        <f t="shared" ref="I11:I74" si="0">AVERAGE(F11:H11)</f>
        <v>20.287666666666667</v>
      </c>
      <c r="J11" s="8">
        <f t="shared" ref="J11:J74" si="1">_xlfn.STDEV.P(F11:H11)</f>
        <v>3.4210602969774695</v>
      </c>
    </row>
    <row r="12" spans="1:25">
      <c r="A12" s="7">
        <v>3</v>
      </c>
      <c r="B12" s="4" t="s">
        <v>49</v>
      </c>
      <c r="C12" s="7">
        <v>3</v>
      </c>
      <c r="D12">
        <v>103</v>
      </c>
      <c r="E12">
        <v>151</v>
      </c>
      <c r="F12">
        <v>53.625999999999998</v>
      </c>
      <c r="G12">
        <v>45.695999999999998</v>
      </c>
      <c r="H12">
        <v>61.27</v>
      </c>
      <c r="I12">
        <f t="shared" si="0"/>
        <v>53.530666666666669</v>
      </c>
      <c r="J12" s="8">
        <f t="shared" si="1"/>
        <v>6.3584162248855671</v>
      </c>
    </row>
    <row r="13" spans="1:25">
      <c r="A13" s="7">
        <v>4</v>
      </c>
      <c r="B13" s="4" t="s">
        <v>60</v>
      </c>
      <c r="C13" s="7">
        <v>4</v>
      </c>
      <c r="D13">
        <v>57</v>
      </c>
      <c r="E13">
        <v>63</v>
      </c>
      <c r="F13">
        <v>26.283999999999999</v>
      </c>
      <c r="G13">
        <v>26.405000000000001</v>
      </c>
      <c r="H13">
        <v>26.103999999999999</v>
      </c>
      <c r="I13">
        <f t="shared" si="0"/>
        <v>26.264333333333337</v>
      </c>
      <c r="J13" s="8">
        <f t="shared" si="1"/>
        <v>0.12366711590214972</v>
      </c>
    </row>
    <row r="14" spans="1:25">
      <c r="A14" s="7">
        <v>5</v>
      </c>
      <c r="B14" s="4" t="s">
        <v>69</v>
      </c>
      <c r="C14" s="7">
        <v>5</v>
      </c>
      <c r="D14">
        <v>68</v>
      </c>
      <c r="E14">
        <v>67</v>
      </c>
      <c r="F14">
        <v>30.181000000000001</v>
      </c>
      <c r="G14">
        <v>31.736999999999998</v>
      </c>
      <c r="H14">
        <v>28.335000000000001</v>
      </c>
      <c r="I14">
        <f t="shared" si="0"/>
        <v>30.084333333333333</v>
      </c>
      <c r="J14" s="8">
        <f t="shared" si="1"/>
        <v>1.3905417010008077</v>
      </c>
    </row>
    <row r="15" spans="1:25">
      <c r="A15" s="7">
        <v>6</v>
      </c>
      <c r="B15" s="4" t="s">
        <v>70</v>
      </c>
      <c r="C15" s="7">
        <v>6</v>
      </c>
      <c r="D15">
        <v>37</v>
      </c>
      <c r="E15">
        <v>32</v>
      </c>
      <c r="F15">
        <v>6.4660000000000002</v>
      </c>
      <c r="G15">
        <v>13.855</v>
      </c>
      <c r="I15">
        <f t="shared" si="0"/>
        <v>10.160500000000001</v>
      </c>
      <c r="J15" s="8">
        <f t="shared" si="1"/>
        <v>3.6944999999999988</v>
      </c>
    </row>
    <row r="16" spans="1:25">
      <c r="A16" s="7">
        <v>7</v>
      </c>
      <c r="B16" t="s">
        <v>71</v>
      </c>
      <c r="C16" s="7">
        <v>7</v>
      </c>
      <c r="D16">
        <v>53</v>
      </c>
      <c r="E16">
        <v>47</v>
      </c>
      <c r="F16">
        <v>20.329999999999998</v>
      </c>
      <c r="G16">
        <v>24.279</v>
      </c>
      <c r="H16">
        <v>15.095000000000001</v>
      </c>
      <c r="I16">
        <f t="shared" si="0"/>
        <v>19.90133333333333</v>
      </c>
      <c r="J16" s="8">
        <f t="shared" si="1"/>
        <v>3.7615848019448181</v>
      </c>
    </row>
    <row r="17" spans="1:19">
      <c r="A17" s="10">
        <v>8</v>
      </c>
      <c r="B17" s="4" t="s">
        <v>72</v>
      </c>
      <c r="C17" s="10">
        <v>8</v>
      </c>
      <c r="D17">
        <v>53</v>
      </c>
      <c r="E17">
        <v>59</v>
      </c>
      <c r="F17">
        <v>24.047000000000001</v>
      </c>
      <c r="G17">
        <v>24.279</v>
      </c>
      <c r="H17">
        <v>23.722999999999999</v>
      </c>
      <c r="I17">
        <f t="shared" si="0"/>
        <v>24.016333333333336</v>
      </c>
      <c r="J17" s="8">
        <f t="shared" si="1"/>
        <v>0.22801949234416141</v>
      </c>
    </row>
    <row r="18" spans="1:19">
      <c r="A18" s="7">
        <v>9</v>
      </c>
      <c r="B18" s="4" t="s">
        <v>73</v>
      </c>
      <c r="C18" s="7">
        <v>9</v>
      </c>
      <c r="D18">
        <v>60</v>
      </c>
      <c r="E18">
        <v>56</v>
      </c>
      <c r="F18">
        <v>25.204000000000001</v>
      </c>
      <c r="G18">
        <v>27.939</v>
      </c>
      <c r="H18">
        <v>21.803000000000001</v>
      </c>
      <c r="I18">
        <f t="shared" si="0"/>
        <v>24.981999999999999</v>
      </c>
      <c r="J18" s="8">
        <f t="shared" si="1"/>
        <v>2.5099252312901008</v>
      </c>
    </row>
    <row r="19" spans="1:19">
      <c r="A19" s="7">
        <v>10</v>
      </c>
      <c r="B19" s="4" t="s">
        <v>74</v>
      </c>
      <c r="C19" s="7">
        <v>10</v>
      </c>
      <c r="D19">
        <v>51</v>
      </c>
      <c r="E19">
        <v>49</v>
      </c>
      <c r="F19">
        <v>20.329999999999998</v>
      </c>
      <c r="G19">
        <v>23.175999999999998</v>
      </c>
      <c r="H19">
        <v>16.751999999999999</v>
      </c>
      <c r="I19">
        <f t="shared" si="0"/>
        <v>20.085999999999999</v>
      </c>
      <c r="J19" s="8">
        <f t="shared" si="1"/>
        <v>2.6282562026306802</v>
      </c>
    </row>
    <row r="20" spans="1:19">
      <c r="A20" s="7">
        <v>11</v>
      </c>
      <c r="B20" s="4" t="s">
        <v>40</v>
      </c>
      <c r="C20" s="7">
        <v>11</v>
      </c>
      <c r="D20">
        <v>46</v>
      </c>
      <c r="E20">
        <v>45</v>
      </c>
      <c r="F20">
        <v>17.218</v>
      </c>
      <c r="G20">
        <v>20.207999999999998</v>
      </c>
      <c r="H20">
        <v>13.29</v>
      </c>
      <c r="I20">
        <f t="shared" si="0"/>
        <v>16.905333333333335</v>
      </c>
      <c r="J20" s="8">
        <f t="shared" si="1"/>
        <v>2.832902084827885</v>
      </c>
    </row>
    <row r="21" spans="1:19">
      <c r="A21" s="10">
        <v>12</v>
      </c>
      <c r="B21" s="4" t="s">
        <v>41</v>
      </c>
      <c r="C21" s="10">
        <v>12</v>
      </c>
      <c r="D21">
        <v>49</v>
      </c>
      <c r="E21">
        <v>42</v>
      </c>
      <c r="F21">
        <v>17.218</v>
      </c>
      <c r="G21">
        <v>22.013999999999999</v>
      </c>
      <c r="H21">
        <v>10.147</v>
      </c>
      <c r="I21">
        <f t="shared" si="0"/>
        <v>16.459666666666667</v>
      </c>
      <c r="J21" s="8">
        <f t="shared" si="1"/>
        <v>4.8742674207401588</v>
      </c>
    </row>
    <row r="22" spans="1:19">
      <c r="A22" s="10">
        <v>13</v>
      </c>
      <c r="B22" s="4" t="s">
        <v>42</v>
      </c>
      <c r="C22" s="10">
        <v>13</v>
      </c>
      <c r="D22">
        <v>35</v>
      </c>
      <c r="E22">
        <v>36</v>
      </c>
      <c r="F22">
        <v>7.8760000000000003</v>
      </c>
      <c r="G22">
        <v>12.175000000000001</v>
      </c>
      <c r="I22">
        <f t="shared" si="0"/>
        <v>10.025500000000001</v>
      </c>
      <c r="J22" s="8">
        <f t="shared" si="1"/>
        <v>2.1494999999999935</v>
      </c>
      <c r="N22" t="s">
        <v>95</v>
      </c>
      <c r="O22" t="s">
        <v>96</v>
      </c>
      <c r="P22" t="s">
        <v>97</v>
      </c>
      <c r="Q22" t="s">
        <v>131</v>
      </c>
      <c r="R22" t="s">
        <v>99</v>
      </c>
      <c r="S22" t="s">
        <v>132</v>
      </c>
    </row>
    <row r="23" spans="1:19">
      <c r="A23" s="10">
        <v>14</v>
      </c>
      <c r="B23" s="21" t="s">
        <v>102</v>
      </c>
      <c r="C23" s="10">
        <v>14</v>
      </c>
      <c r="D23">
        <v>52</v>
      </c>
      <c r="E23">
        <v>44</v>
      </c>
      <c r="F23">
        <v>18.995000000000001</v>
      </c>
      <c r="G23">
        <v>23.722000000000001</v>
      </c>
      <c r="H23">
        <v>12.297000000000001</v>
      </c>
      <c r="I23">
        <f t="shared" si="0"/>
        <v>18.337999999999997</v>
      </c>
      <c r="J23" s="8">
        <f t="shared" si="1"/>
        <v>4.6873157208221823</v>
      </c>
      <c r="M23" s="14" t="s">
        <v>98</v>
      </c>
      <c r="N23">
        <v>5.8243333333333327</v>
      </c>
      <c r="O23">
        <v>18.337999999999997</v>
      </c>
      <c r="P23">
        <v>14.763500000000001</v>
      </c>
      <c r="Q23">
        <v>8.4420000000000002</v>
      </c>
      <c r="R23">
        <v>18.534999999999997</v>
      </c>
      <c r="S23">
        <v>15.702333333333334</v>
      </c>
    </row>
    <row r="24" spans="1:19">
      <c r="A24" s="10">
        <v>15</v>
      </c>
      <c r="B24" t="s">
        <v>43</v>
      </c>
      <c r="C24" s="10">
        <v>15</v>
      </c>
      <c r="D24">
        <v>57</v>
      </c>
      <c r="E24">
        <v>66</v>
      </c>
      <c r="F24">
        <v>27.103000000000002</v>
      </c>
      <c r="G24">
        <v>26.405000000000001</v>
      </c>
      <c r="H24">
        <v>27.8</v>
      </c>
      <c r="I24">
        <f t="shared" si="0"/>
        <v>27.102666666666668</v>
      </c>
      <c r="J24" s="8">
        <f t="shared" si="1"/>
        <v>0.56950641397227075</v>
      </c>
      <c r="M24" s="4" t="s">
        <v>39</v>
      </c>
      <c r="N24">
        <v>20.287666666666667</v>
      </c>
      <c r="O24">
        <v>27.102666666666668</v>
      </c>
      <c r="P24">
        <v>10.199666666666667</v>
      </c>
      <c r="Q24">
        <v>14.784000000000001</v>
      </c>
      <c r="R24">
        <v>127.914</v>
      </c>
      <c r="S24">
        <v>17.133333333333333</v>
      </c>
    </row>
    <row r="25" spans="1:19">
      <c r="A25" s="10">
        <v>16</v>
      </c>
      <c r="B25" s="4" t="s">
        <v>44</v>
      </c>
      <c r="C25" s="10">
        <v>16</v>
      </c>
      <c r="D25">
        <v>73</v>
      </c>
      <c r="E25">
        <v>75</v>
      </c>
      <c r="F25">
        <v>33.283999999999999</v>
      </c>
      <c r="G25">
        <v>33.978999999999999</v>
      </c>
      <c r="H25">
        <v>32.47</v>
      </c>
      <c r="I25">
        <f t="shared" si="0"/>
        <v>33.244333333333337</v>
      </c>
      <c r="J25" s="8">
        <f t="shared" si="1"/>
        <v>0.61668486459635319</v>
      </c>
      <c r="M25" s="4" t="s">
        <v>49</v>
      </c>
      <c r="N25">
        <v>53.530666666666669</v>
      </c>
      <c r="O25">
        <v>33.244333333333337</v>
      </c>
      <c r="P25">
        <v>16.448999999999998</v>
      </c>
      <c r="Q25">
        <v>13.686</v>
      </c>
      <c r="R25">
        <v>156.256</v>
      </c>
      <c r="S25">
        <v>25.290000000000003</v>
      </c>
    </row>
    <row r="26" spans="1:19">
      <c r="A26" s="10">
        <v>17</v>
      </c>
      <c r="B26" s="4" t="s">
        <v>45</v>
      </c>
      <c r="C26" s="10">
        <v>17</v>
      </c>
      <c r="D26">
        <v>64</v>
      </c>
      <c r="E26">
        <v>59</v>
      </c>
      <c r="F26">
        <v>27.103000000000002</v>
      </c>
      <c r="G26">
        <v>29.88</v>
      </c>
      <c r="H26">
        <v>23.722999999999999</v>
      </c>
      <c r="I26">
        <f t="shared" si="0"/>
        <v>26.902000000000001</v>
      </c>
      <c r="J26" s="8">
        <f t="shared" si="1"/>
        <v>2.5175997828619758</v>
      </c>
      <c r="M26" s="4" t="s">
        <v>60</v>
      </c>
      <c r="N26">
        <v>26.264333333333337</v>
      </c>
      <c r="O26">
        <v>26.902000000000001</v>
      </c>
      <c r="P26">
        <v>11.9725</v>
      </c>
      <c r="Q26">
        <v>7.0399999999999991</v>
      </c>
      <c r="R26">
        <v>111.55233333333335</v>
      </c>
      <c r="S26">
        <v>25.753333333333334</v>
      </c>
    </row>
    <row r="27" spans="1:19">
      <c r="A27" s="10">
        <v>18</v>
      </c>
      <c r="B27" s="4" t="s">
        <v>46</v>
      </c>
      <c r="C27" s="10">
        <v>18</v>
      </c>
      <c r="D27">
        <v>90</v>
      </c>
      <c r="E27">
        <v>98</v>
      </c>
      <c r="F27">
        <v>41.773000000000003</v>
      </c>
      <c r="G27">
        <v>40.892000000000003</v>
      </c>
      <c r="H27">
        <v>42.646999999999998</v>
      </c>
      <c r="I27">
        <f t="shared" si="0"/>
        <v>41.770666666666671</v>
      </c>
      <c r="J27" s="8">
        <f t="shared" si="1"/>
        <v>0.71647764949244541</v>
      </c>
      <c r="M27" s="4" t="s">
        <v>69</v>
      </c>
      <c r="N27">
        <v>30.084333333333333</v>
      </c>
      <c r="O27">
        <v>41.770666666666671</v>
      </c>
      <c r="P27">
        <v>4.5863333333333332</v>
      </c>
      <c r="Q27">
        <v>17.181666666666668</v>
      </c>
      <c r="R27">
        <v>104.074</v>
      </c>
      <c r="S27">
        <v>12.091333333333333</v>
      </c>
    </row>
    <row r="28" spans="1:19">
      <c r="A28" s="10">
        <v>19</v>
      </c>
      <c r="B28" s="4" t="s">
        <v>47</v>
      </c>
      <c r="C28" s="10">
        <v>19</v>
      </c>
      <c r="D28">
        <v>37</v>
      </c>
      <c r="E28">
        <v>26</v>
      </c>
      <c r="G28">
        <v>13.855</v>
      </c>
      <c r="I28">
        <f t="shared" si="0"/>
        <v>13.855</v>
      </c>
      <c r="J28" s="8">
        <f t="shared" si="1"/>
        <v>0</v>
      </c>
      <c r="M28" s="4" t="s">
        <v>70</v>
      </c>
      <c r="N28">
        <v>10.160500000000001</v>
      </c>
      <c r="O28">
        <v>13.855</v>
      </c>
      <c r="P28">
        <v>4.6144999999999996</v>
      </c>
      <c r="Q28">
        <v>5.6269999999999998</v>
      </c>
      <c r="R28">
        <v>97.777333333333331</v>
      </c>
      <c r="S28">
        <v>9.5469999999999988</v>
      </c>
    </row>
    <row r="29" spans="1:19">
      <c r="A29" s="10">
        <v>20</v>
      </c>
      <c r="B29" s="4" t="s">
        <v>48</v>
      </c>
      <c r="C29" s="10">
        <v>20</v>
      </c>
      <c r="D29">
        <v>64</v>
      </c>
      <c r="E29">
        <v>62</v>
      </c>
      <c r="F29">
        <v>27.904</v>
      </c>
      <c r="G29">
        <v>29.88</v>
      </c>
      <c r="H29">
        <v>25.513000000000002</v>
      </c>
      <c r="I29">
        <f t="shared" si="0"/>
        <v>27.765666666666664</v>
      </c>
      <c r="J29" s="8">
        <f t="shared" si="1"/>
        <v>1.7855016724221286</v>
      </c>
      <c r="M29" t="s">
        <v>71</v>
      </c>
      <c r="N29">
        <v>19.90133333333333</v>
      </c>
      <c r="O29">
        <v>27.765666666666664</v>
      </c>
      <c r="P29">
        <v>13.686</v>
      </c>
      <c r="Q29">
        <v>28.394333333333332</v>
      </c>
      <c r="R29">
        <v>131.58199999999999</v>
      </c>
      <c r="S29">
        <v>20.009666666666664</v>
      </c>
    </row>
    <row r="30" spans="1:19">
      <c r="A30" s="10">
        <v>21</v>
      </c>
      <c r="B30" s="4" t="s">
        <v>50</v>
      </c>
      <c r="C30" s="10">
        <v>21</v>
      </c>
      <c r="D30">
        <v>47</v>
      </c>
      <c r="E30">
        <v>48</v>
      </c>
      <c r="F30">
        <v>18.645</v>
      </c>
      <c r="G30">
        <v>20.808</v>
      </c>
      <c r="H30">
        <v>15.923999999999999</v>
      </c>
      <c r="I30">
        <f t="shared" si="0"/>
        <v>18.459</v>
      </c>
      <c r="J30" s="8">
        <f t="shared" si="1"/>
        <v>1.9982177058568915</v>
      </c>
      <c r="M30" s="4" t="s">
        <v>72</v>
      </c>
      <c r="N30">
        <v>24.016333333333336</v>
      </c>
      <c r="O30">
        <v>18.459</v>
      </c>
      <c r="P30">
        <v>19.170000000000002</v>
      </c>
      <c r="Q30">
        <v>5.1384999999999996</v>
      </c>
      <c r="R30">
        <v>147.10533333333333</v>
      </c>
      <c r="S30">
        <v>18.064</v>
      </c>
    </row>
    <row r="31" spans="1:19">
      <c r="A31" s="10">
        <v>22</v>
      </c>
      <c r="B31" s="4" t="s">
        <v>51</v>
      </c>
      <c r="C31" s="10">
        <v>22</v>
      </c>
      <c r="D31">
        <v>58</v>
      </c>
      <c r="E31">
        <v>50</v>
      </c>
      <c r="F31">
        <v>22.849</v>
      </c>
      <c r="G31">
        <v>26.922999999999998</v>
      </c>
      <c r="H31">
        <v>17.550999999999998</v>
      </c>
      <c r="I31">
        <f t="shared" si="0"/>
        <v>22.440999999999999</v>
      </c>
      <c r="J31" s="8">
        <f t="shared" si="1"/>
        <v>3.8369644251673898</v>
      </c>
      <c r="M31" s="4" t="s">
        <v>73</v>
      </c>
      <c r="N31">
        <v>24.981999999999999</v>
      </c>
      <c r="O31">
        <v>22.440999999999999</v>
      </c>
      <c r="P31">
        <v>16.765666666666664</v>
      </c>
      <c r="Q31">
        <v>30.754666666666665</v>
      </c>
      <c r="R31">
        <v>146.74166666666667</v>
      </c>
      <c r="S31">
        <v>20</v>
      </c>
    </row>
    <row r="32" spans="1:19">
      <c r="A32" s="10">
        <v>23</v>
      </c>
      <c r="B32" s="4" t="s">
        <v>52</v>
      </c>
      <c r="C32" s="10">
        <v>23</v>
      </c>
      <c r="D32">
        <v>54</v>
      </c>
      <c r="E32">
        <v>45</v>
      </c>
      <c r="F32">
        <v>19.997</v>
      </c>
      <c r="G32">
        <v>24.827000000000002</v>
      </c>
      <c r="H32">
        <v>13.29</v>
      </c>
      <c r="I32">
        <f t="shared" si="0"/>
        <v>19.371333333333332</v>
      </c>
      <c r="J32" s="8">
        <f t="shared" si="1"/>
        <v>4.730693136904522</v>
      </c>
      <c r="M32" s="4" t="s">
        <v>74</v>
      </c>
      <c r="N32">
        <v>20.085999999999999</v>
      </c>
      <c r="O32">
        <v>19.371333333333332</v>
      </c>
      <c r="P32">
        <v>10.561500000000001</v>
      </c>
      <c r="Q32">
        <v>5.4180000000000001</v>
      </c>
      <c r="R32">
        <v>17.423500000000001</v>
      </c>
      <c r="S32">
        <v>14.78</v>
      </c>
    </row>
    <row r="33" spans="1:19">
      <c r="A33" s="10">
        <v>24</v>
      </c>
      <c r="B33" s="4" t="s">
        <v>53</v>
      </c>
      <c r="C33" s="10">
        <v>24</v>
      </c>
      <c r="D33">
        <v>40</v>
      </c>
      <c r="E33">
        <v>38</v>
      </c>
      <c r="F33">
        <v>11.769</v>
      </c>
      <c r="G33">
        <v>16.175000000000001</v>
      </c>
      <c r="H33">
        <v>4.0709999999999997</v>
      </c>
      <c r="I33">
        <f t="shared" si="0"/>
        <v>10.671666666666667</v>
      </c>
      <c r="J33" s="8">
        <f t="shared" si="1"/>
        <v>5.0019868941140668</v>
      </c>
      <c r="M33" s="4" t="s">
        <v>40</v>
      </c>
      <c r="N33">
        <v>16.905333333333335</v>
      </c>
      <c r="O33">
        <v>10.671666666666667</v>
      </c>
      <c r="P33">
        <v>3.61</v>
      </c>
      <c r="Q33">
        <v>12.746</v>
      </c>
      <c r="R33">
        <v>14.878666666666666</v>
      </c>
      <c r="S33">
        <v>24.635333333333335</v>
      </c>
    </row>
    <row r="34" spans="1:19">
      <c r="A34" s="10">
        <v>25</v>
      </c>
      <c r="B34" s="4" t="s">
        <v>54</v>
      </c>
      <c r="C34" s="10">
        <v>25</v>
      </c>
      <c r="D34">
        <v>42</v>
      </c>
      <c r="E34">
        <v>44</v>
      </c>
      <c r="F34">
        <v>15.269</v>
      </c>
      <c r="G34">
        <v>17.574999999999999</v>
      </c>
      <c r="H34">
        <v>12.297000000000001</v>
      </c>
      <c r="I34">
        <f t="shared" si="0"/>
        <v>15.047000000000002</v>
      </c>
      <c r="J34" s="8">
        <f t="shared" si="1"/>
        <v>2.1604450158859869</v>
      </c>
      <c r="M34" s="4" t="s">
        <v>41</v>
      </c>
      <c r="N34">
        <v>16.459666666666667</v>
      </c>
      <c r="O34">
        <v>15.047000000000002</v>
      </c>
      <c r="P34">
        <v>9.2289999999999992</v>
      </c>
      <c r="Q34">
        <v>8.0054999999999996</v>
      </c>
      <c r="R34">
        <v>14.675333333333333</v>
      </c>
      <c r="S34">
        <v>13.828333333333333</v>
      </c>
    </row>
    <row r="35" spans="1:19">
      <c r="A35" s="10">
        <v>26</v>
      </c>
      <c r="B35" s="4" t="s">
        <v>55</v>
      </c>
      <c r="C35" s="10">
        <v>26</v>
      </c>
      <c r="D35">
        <v>52</v>
      </c>
      <c r="E35">
        <v>51</v>
      </c>
      <c r="F35">
        <v>21.309000000000001</v>
      </c>
      <c r="G35">
        <v>23.722000000000001</v>
      </c>
      <c r="H35">
        <v>18.295999999999999</v>
      </c>
      <c r="I35">
        <f t="shared" si="0"/>
        <v>21.109000000000002</v>
      </c>
      <c r="J35" s="8">
        <f t="shared" si="1"/>
        <v>2.2196649897375487</v>
      </c>
      <c r="M35" s="4" t="s">
        <v>42</v>
      </c>
      <c r="N35">
        <v>10.025500000000001</v>
      </c>
      <c r="O35">
        <v>21.109000000000002</v>
      </c>
      <c r="P35">
        <v>8.0054999999999996</v>
      </c>
      <c r="R35">
        <v>6.376666666666666</v>
      </c>
      <c r="S35">
        <v>8.3984999999999985</v>
      </c>
    </row>
    <row r="36" spans="1:19">
      <c r="A36" s="10">
        <v>27</v>
      </c>
      <c r="B36" s="21" t="s">
        <v>103</v>
      </c>
      <c r="C36" s="10">
        <v>27</v>
      </c>
      <c r="D36">
        <v>43</v>
      </c>
      <c r="E36">
        <v>34</v>
      </c>
      <c r="F36">
        <v>11.269</v>
      </c>
      <c r="G36">
        <v>18.257999999999999</v>
      </c>
      <c r="I36">
        <f t="shared" si="0"/>
        <v>14.763500000000001</v>
      </c>
      <c r="J36" s="8">
        <f t="shared" si="1"/>
        <v>3.4944999999999973</v>
      </c>
    </row>
    <row r="37" spans="1:19">
      <c r="A37" s="10">
        <v>28</v>
      </c>
      <c r="B37" s="4" t="s">
        <v>56</v>
      </c>
      <c r="C37" s="10">
        <v>28</v>
      </c>
      <c r="D37">
        <v>37</v>
      </c>
      <c r="E37">
        <v>39</v>
      </c>
      <c r="F37">
        <v>10.752000000000001</v>
      </c>
      <c r="G37">
        <v>13.855</v>
      </c>
      <c r="H37">
        <v>5.992</v>
      </c>
      <c r="I37">
        <f t="shared" si="0"/>
        <v>10.199666666666667</v>
      </c>
      <c r="J37" s="8">
        <f t="shared" si="1"/>
        <v>3.2337281202283465</v>
      </c>
    </row>
    <row r="38" spans="1:19">
      <c r="A38" s="10">
        <v>29</v>
      </c>
      <c r="B38" s="4" t="s">
        <v>57</v>
      </c>
      <c r="C38" s="10">
        <v>29</v>
      </c>
      <c r="D38">
        <v>46</v>
      </c>
      <c r="E38">
        <v>44</v>
      </c>
      <c r="F38">
        <v>16.841999999999999</v>
      </c>
      <c r="G38">
        <v>20.207999999999998</v>
      </c>
      <c r="H38">
        <v>12.297000000000001</v>
      </c>
      <c r="I38">
        <f t="shared" si="0"/>
        <v>16.448999999999998</v>
      </c>
      <c r="J38" s="8">
        <f t="shared" si="1"/>
        <v>3.2415857230682708</v>
      </c>
    </row>
    <row r="39" spans="1:19">
      <c r="A39" s="10">
        <v>30</v>
      </c>
      <c r="B39" s="4" t="s">
        <v>58</v>
      </c>
      <c r="C39" s="10">
        <v>30</v>
      </c>
      <c r="D39">
        <v>39</v>
      </c>
      <c r="E39">
        <v>33</v>
      </c>
      <c r="F39">
        <v>8.516</v>
      </c>
      <c r="G39">
        <v>15.429</v>
      </c>
      <c r="I39">
        <f t="shared" si="0"/>
        <v>11.9725</v>
      </c>
      <c r="J39" s="8">
        <f t="shared" si="1"/>
        <v>3.456500000000001</v>
      </c>
    </row>
    <row r="40" spans="1:19">
      <c r="A40" s="10">
        <v>31</v>
      </c>
      <c r="B40" s="4" t="s">
        <v>59</v>
      </c>
      <c r="C40" s="10">
        <v>31</v>
      </c>
      <c r="D40">
        <v>31</v>
      </c>
      <c r="E40">
        <v>37</v>
      </c>
      <c r="F40">
        <v>5.67</v>
      </c>
      <c r="G40">
        <v>8.0890000000000004</v>
      </c>
      <c r="H40">
        <v>0</v>
      </c>
      <c r="I40">
        <f t="shared" si="0"/>
        <v>4.5863333333333332</v>
      </c>
      <c r="J40" s="8">
        <f t="shared" si="1"/>
        <v>3.3900570627776885</v>
      </c>
    </row>
    <row r="41" spans="1:19">
      <c r="A41" s="10">
        <v>32</v>
      </c>
      <c r="B41" s="4" t="s">
        <v>61</v>
      </c>
      <c r="C41" s="10">
        <v>32</v>
      </c>
      <c r="D41">
        <v>32</v>
      </c>
      <c r="E41">
        <v>32</v>
      </c>
      <c r="F41">
        <v>0</v>
      </c>
      <c r="G41">
        <v>9.2289999999999992</v>
      </c>
      <c r="I41">
        <f t="shared" si="0"/>
        <v>4.6144999999999996</v>
      </c>
      <c r="J41" s="8">
        <f t="shared" si="1"/>
        <v>4.6144999999999996</v>
      </c>
    </row>
    <row r="42" spans="1:19">
      <c r="A42" s="10">
        <v>33</v>
      </c>
      <c r="B42" s="4" t="s">
        <v>62</v>
      </c>
      <c r="C42" s="10">
        <v>33</v>
      </c>
      <c r="D42">
        <v>41</v>
      </c>
      <c r="E42">
        <v>42</v>
      </c>
      <c r="F42">
        <v>14.039</v>
      </c>
      <c r="G42">
        <v>16.872</v>
      </c>
      <c r="H42">
        <v>10.147</v>
      </c>
      <c r="I42">
        <f t="shared" si="0"/>
        <v>13.686</v>
      </c>
      <c r="J42" s="8">
        <f t="shared" si="1"/>
        <v>2.7567931853272252</v>
      </c>
    </row>
    <row r="43" spans="1:19">
      <c r="A43" s="10">
        <v>34</v>
      </c>
      <c r="B43" s="4" t="s">
        <v>63</v>
      </c>
      <c r="C43" s="10">
        <v>34</v>
      </c>
      <c r="D43">
        <v>48</v>
      </c>
      <c r="E43">
        <v>49</v>
      </c>
      <c r="F43">
        <v>19.341000000000001</v>
      </c>
      <c r="G43">
        <v>21.417000000000002</v>
      </c>
      <c r="H43">
        <v>16.751999999999999</v>
      </c>
      <c r="I43">
        <f t="shared" si="0"/>
        <v>19.170000000000002</v>
      </c>
      <c r="J43" s="8">
        <f t="shared" si="1"/>
        <v>1.9083128674302872</v>
      </c>
    </row>
    <row r="44" spans="1:19">
      <c r="A44" s="10">
        <v>35</v>
      </c>
      <c r="B44" s="4" t="s">
        <v>64</v>
      </c>
      <c r="C44" s="10">
        <v>35</v>
      </c>
      <c r="D44">
        <v>47</v>
      </c>
      <c r="E44">
        <v>44</v>
      </c>
      <c r="F44">
        <v>17.192</v>
      </c>
      <c r="G44">
        <v>20.808</v>
      </c>
      <c r="H44">
        <v>12.297000000000001</v>
      </c>
      <c r="I44">
        <f t="shared" si="0"/>
        <v>16.765666666666664</v>
      </c>
      <c r="J44" s="8">
        <f t="shared" si="1"/>
        <v>3.4876544489894079</v>
      </c>
    </row>
    <row r="45" spans="1:19">
      <c r="A45" s="10">
        <v>36</v>
      </c>
      <c r="B45" s="4" t="s">
        <v>65</v>
      </c>
      <c r="C45" s="10">
        <v>36</v>
      </c>
      <c r="D45">
        <v>38</v>
      </c>
      <c r="E45">
        <v>31</v>
      </c>
      <c r="F45">
        <v>6.4660000000000002</v>
      </c>
      <c r="G45">
        <v>14.657</v>
      </c>
      <c r="I45">
        <f t="shared" si="0"/>
        <v>10.561500000000001</v>
      </c>
      <c r="J45" s="8">
        <f t="shared" si="1"/>
        <v>4.0954999999999968</v>
      </c>
    </row>
    <row r="46" spans="1:19">
      <c r="A46" s="10">
        <v>37</v>
      </c>
      <c r="B46" s="4" t="s">
        <v>66</v>
      </c>
      <c r="C46" s="10">
        <v>37</v>
      </c>
      <c r="D46">
        <v>28</v>
      </c>
      <c r="E46">
        <v>33</v>
      </c>
      <c r="G46">
        <v>3.61</v>
      </c>
      <c r="I46">
        <f t="shared" si="0"/>
        <v>3.61</v>
      </c>
      <c r="J46" s="8">
        <f t="shared" si="1"/>
        <v>0</v>
      </c>
    </row>
    <row r="47" spans="1:19">
      <c r="A47" s="10">
        <v>38</v>
      </c>
      <c r="B47" s="4" t="s">
        <v>67</v>
      </c>
      <c r="C47" s="10">
        <v>38</v>
      </c>
      <c r="D47">
        <v>32</v>
      </c>
      <c r="E47">
        <v>29</v>
      </c>
      <c r="G47">
        <v>9.2289999999999992</v>
      </c>
      <c r="I47">
        <f t="shared" si="0"/>
        <v>9.2289999999999992</v>
      </c>
      <c r="J47" s="8">
        <f t="shared" si="1"/>
        <v>0</v>
      </c>
    </row>
    <row r="48" spans="1:19">
      <c r="A48" s="7">
        <v>39</v>
      </c>
      <c r="B48" s="4" t="s">
        <v>68</v>
      </c>
      <c r="C48" s="7">
        <v>39</v>
      </c>
      <c r="D48">
        <v>35</v>
      </c>
      <c r="E48">
        <v>31</v>
      </c>
      <c r="F48">
        <v>3.8359999999999999</v>
      </c>
      <c r="G48">
        <v>12.175000000000001</v>
      </c>
      <c r="I48">
        <f t="shared" si="0"/>
        <v>8.0054999999999996</v>
      </c>
      <c r="J48" s="8">
        <f t="shared" si="1"/>
        <v>4.169500000000002</v>
      </c>
    </row>
    <row r="49" spans="1:10">
      <c r="A49" s="7">
        <v>40</v>
      </c>
      <c r="B49" s="21" t="s">
        <v>104</v>
      </c>
      <c r="C49" s="7">
        <v>40</v>
      </c>
      <c r="D49">
        <v>35</v>
      </c>
      <c r="E49">
        <v>38</v>
      </c>
      <c r="F49">
        <v>9.08</v>
      </c>
      <c r="G49">
        <v>12.175000000000001</v>
      </c>
      <c r="H49">
        <v>4.0709999999999997</v>
      </c>
      <c r="I49">
        <f t="shared" si="0"/>
        <v>8.4420000000000002</v>
      </c>
      <c r="J49" s="8">
        <f t="shared" si="1"/>
        <v>3.3390604466925509</v>
      </c>
    </row>
    <row r="50" spans="1:10">
      <c r="A50" s="10">
        <v>41</v>
      </c>
      <c r="B50" s="4" t="s">
        <v>105</v>
      </c>
      <c r="C50" s="10">
        <v>41</v>
      </c>
      <c r="D50">
        <v>40</v>
      </c>
      <c r="E50">
        <v>45</v>
      </c>
      <c r="F50">
        <v>14.887</v>
      </c>
      <c r="G50">
        <v>16.175000000000001</v>
      </c>
      <c r="H50">
        <v>13.29</v>
      </c>
      <c r="I50">
        <f t="shared" si="0"/>
        <v>14.784000000000001</v>
      </c>
      <c r="J50" s="8">
        <f t="shared" si="1"/>
        <v>1.1800460442994027</v>
      </c>
    </row>
    <row r="51" spans="1:10">
      <c r="A51" s="10">
        <v>42</v>
      </c>
      <c r="B51" s="4" t="s">
        <v>106</v>
      </c>
      <c r="C51" s="10">
        <v>42</v>
      </c>
      <c r="D51">
        <v>41</v>
      </c>
      <c r="E51">
        <v>42</v>
      </c>
      <c r="F51">
        <v>14.039</v>
      </c>
      <c r="G51">
        <v>16.872</v>
      </c>
      <c r="H51">
        <v>10.147</v>
      </c>
      <c r="I51">
        <f t="shared" si="0"/>
        <v>13.686</v>
      </c>
      <c r="J51" s="8">
        <f t="shared" si="1"/>
        <v>2.7567931853272252</v>
      </c>
    </row>
    <row r="52" spans="1:10">
      <c r="A52" s="10">
        <v>43</v>
      </c>
      <c r="B52" s="4" t="s">
        <v>107</v>
      </c>
      <c r="C52" s="10">
        <v>43</v>
      </c>
      <c r="D52">
        <v>32</v>
      </c>
      <c r="E52">
        <v>35</v>
      </c>
      <c r="F52">
        <v>4.851</v>
      </c>
      <c r="G52">
        <v>9.2289999999999992</v>
      </c>
      <c r="I52">
        <f t="shared" si="0"/>
        <v>7.0399999999999991</v>
      </c>
      <c r="J52" s="8">
        <f t="shared" si="1"/>
        <v>2.1890000000000005</v>
      </c>
    </row>
    <row r="53" spans="1:10">
      <c r="A53" s="10">
        <v>44</v>
      </c>
      <c r="B53" s="4" t="s">
        <v>108</v>
      </c>
      <c r="C53" s="10">
        <v>44</v>
      </c>
      <c r="D53">
        <v>42</v>
      </c>
      <c r="E53">
        <v>49</v>
      </c>
      <c r="F53">
        <v>17.218</v>
      </c>
      <c r="G53">
        <v>17.574999999999999</v>
      </c>
      <c r="H53">
        <v>16.751999999999999</v>
      </c>
      <c r="I53">
        <f t="shared" si="0"/>
        <v>17.181666666666668</v>
      </c>
      <c r="J53" s="8">
        <f t="shared" si="1"/>
        <v>0.33696917102640467</v>
      </c>
    </row>
    <row r="54" spans="1:10">
      <c r="A54" s="10">
        <v>45</v>
      </c>
      <c r="B54" s="4" t="s">
        <v>109</v>
      </c>
      <c r="C54" s="10">
        <v>45</v>
      </c>
      <c r="D54">
        <v>34</v>
      </c>
      <c r="E54">
        <v>30</v>
      </c>
      <c r="F54">
        <v>0</v>
      </c>
      <c r="G54">
        <v>11.254</v>
      </c>
      <c r="H54" t="s">
        <v>148</v>
      </c>
      <c r="I54">
        <f t="shared" si="0"/>
        <v>5.6269999999999998</v>
      </c>
      <c r="J54" s="8">
        <f t="shared" si="1"/>
        <v>5.6269999999999998</v>
      </c>
    </row>
    <row r="55" spans="1:10">
      <c r="A55" s="10">
        <v>46</v>
      </c>
      <c r="B55" s="4" t="s">
        <v>110</v>
      </c>
      <c r="C55" s="10">
        <v>46</v>
      </c>
      <c r="D55">
        <v>61</v>
      </c>
      <c r="E55">
        <v>67</v>
      </c>
      <c r="F55">
        <v>28.411000000000001</v>
      </c>
      <c r="G55">
        <v>28.437000000000001</v>
      </c>
      <c r="H55">
        <v>28.335000000000001</v>
      </c>
      <c r="I55">
        <f t="shared" si="0"/>
        <v>28.394333333333332</v>
      </c>
      <c r="J55" s="8">
        <f t="shared" si="1"/>
        <v>4.3276886312313453E-2</v>
      </c>
    </row>
    <row r="56" spans="1:10">
      <c r="A56" s="10">
        <v>47</v>
      </c>
      <c r="B56" s="4" t="s">
        <v>111</v>
      </c>
      <c r="C56" s="10">
        <v>47</v>
      </c>
      <c r="D56">
        <v>33</v>
      </c>
      <c r="E56">
        <v>31</v>
      </c>
      <c r="F56">
        <v>0</v>
      </c>
      <c r="G56">
        <v>10.276999999999999</v>
      </c>
      <c r="I56">
        <f t="shared" si="0"/>
        <v>5.1384999999999996</v>
      </c>
      <c r="J56" s="8">
        <f t="shared" si="1"/>
        <v>5.1384999999999996</v>
      </c>
    </row>
    <row r="57" spans="1:10">
      <c r="A57" s="10">
        <v>48</v>
      </c>
      <c r="B57" s="4" t="s">
        <v>112</v>
      </c>
      <c r="C57" s="10">
        <v>48</v>
      </c>
      <c r="D57">
        <v>72</v>
      </c>
      <c r="E57">
        <v>66</v>
      </c>
      <c r="F57">
        <v>30.925000000000001</v>
      </c>
      <c r="G57">
        <v>33.539000000000001</v>
      </c>
      <c r="H57">
        <v>27.8</v>
      </c>
      <c r="I57">
        <f t="shared" si="0"/>
        <v>30.754666666666665</v>
      </c>
      <c r="J57" s="8">
        <f t="shared" si="1"/>
        <v>2.3460307376976592</v>
      </c>
    </row>
    <row r="58" spans="1:10">
      <c r="A58" s="10">
        <v>49</v>
      </c>
      <c r="B58" s="4" t="s">
        <v>113</v>
      </c>
      <c r="C58" s="10">
        <v>49</v>
      </c>
      <c r="D58">
        <v>29</v>
      </c>
      <c r="E58">
        <v>31</v>
      </c>
      <c r="G58">
        <v>5.4180000000000001</v>
      </c>
      <c r="I58">
        <f t="shared" si="0"/>
        <v>5.4180000000000001</v>
      </c>
      <c r="J58" s="8">
        <f t="shared" si="1"/>
        <v>0</v>
      </c>
    </row>
    <row r="59" spans="1:10">
      <c r="A59" s="10">
        <v>50</v>
      </c>
      <c r="B59" s="4" t="s">
        <v>114</v>
      </c>
      <c r="C59" s="10">
        <v>50</v>
      </c>
      <c r="D59">
        <v>40</v>
      </c>
      <c r="E59">
        <v>41</v>
      </c>
      <c r="F59">
        <v>13.151999999999999</v>
      </c>
      <c r="G59">
        <v>16.175000000000001</v>
      </c>
      <c r="H59">
        <v>8.9109999999999996</v>
      </c>
      <c r="I59">
        <f t="shared" si="0"/>
        <v>12.746</v>
      </c>
      <c r="J59" s="8">
        <f t="shared" si="1"/>
        <v>2.9793792418332199</v>
      </c>
    </row>
    <row r="60" spans="1:10">
      <c r="A60" s="10">
        <v>51</v>
      </c>
      <c r="B60" s="4" t="s">
        <v>115</v>
      </c>
      <c r="C60" s="10">
        <v>51</v>
      </c>
      <c r="D60">
        <v>35</v>
      </c>
      <c r="E60">
        <v>31</v>
      </c>
      <c r="F60">
        <v>3.8359999999999999</v>
      </c>
      <c r="G60">
        <v>12.175000000000001</v>
      </c>
      <c r="I60">
        <f t="shared" si="0"/>
        <v>8.0054999999999996</v>
      </c>
      <c r="J60" s="8">
        <f t="shared" si="1"/>
        <v>4.169500000000002</v>
      </c>
    </row>
    <row r="61" spans="1:10">
      <c r="A61" s="10">
        <v>52</v>
      </c>
      <c r="B61" s="4" t="s">
        <v>116</v>
      </c>
      <c r="C61" s="10">
        <v>52</v>
      </c>
      <c r="D61">
        <v>26</v>
      </c>
      <c r="E61">
        <v>29</v>
      </c>
      <c r="J61" s="8"/>
    </row>
    <row r="62" spans="1:10">
      <c r="A62" s="10">
        <v>53</v>
      </c>
      <c r="B62" s="21" t="s">
        <v>117</v>
      </c>
      <c r="C62" s="10">
        <v>53</v>
      </c>
      <c r="D62">
        <v>46</v>
      </c>
      <c r="E62">
        <v>49</v>
      </c>
      <c r="F62">
        <v>18.645</v>
      </c>
      <c r="G62">
        <v>20.207999999999998</v>
      </c>
      <c r="H62">
        <v>16.751999999999999</v>
      </c>
      <c r="I62">
        <f t="shared" si="0"/>
        <v>18.534999999999997</v>
      </c>
      <c r="J62" s="8">
        <f t="shared" si="1"/>
        <v>1.4130484775831293</v>
      </c>
    </row>
    <row r="63" spans="1:10">
      <c r="A63" s="10">
        <v>54</v>
      </c>
      <c r="B63" s="4" t="s">
        <v>118</v>
      </c>
      <c r="C63" s="10">
        <v>54</v>
      </c>
      <c r="D63">
        <v>715</v>
      </c>
      <c r="E63">
        <v>204</v>
      </c>
      <c r="F63">
        <v>131.80000000000001</v>
      </c>
      <c r="G63">
        <v>175.37299999999999</v>
      </c>
      <c r="H63">
        <v>76.569000000000003</v>
      </c>
      <c r="I63">
        <f t="shared" si="0"/>
        <v>127.914</v>
      </c>
      <c r="J63" s="8">
        <f t="shared" si="1"/>
        <v>40.430049476431073</v>
      </c>
    </row>
    <row r="64" spans="1:10">
      <c r="A64" s="10">
        <v>55</v>
      </c>
      <c r="B64" s="4" t="s">
        <v>119</v>
      </c>
      <c r="C64" s="10">
        <v>55</v>
      </c>
      <c r="D64">
        <v>541</v>
      </c>
      <c r="E64">
        <v>647</v>
      </c>
      <c r="F64">
        <v>156.30799999999999</v>
      </c>
      <c r="G64">
        <v>145.429</v>
      </c>
      <c r="H64">
        <v>167.03100000000001</v>
      </c>
      <c r="I64">
        <f t="shared" si="0"/>
        <v>156.256</v>
      </c>
      <c r="J64" s="8">
        <f t="shared" si="1"/>
        <v>8.819056223126525</v>
      </c>
    </row>
    <row r="65" spans="1:10">
      <c r="A65" s="10">
        <v>56</v>
      </c>
      <c r="B65" s="4" t="s">
        <v>120</v>
      </c>
      <c r="C65" s="10">
        <v>56</v>
      </c>
      <c r="D65">
        <v>194</v>
      </c>
      <c r="E65">
        <v>540</v>
      </c>
      <c r="F65">
        <v>113.521</v>
      </c>
      <c r="G65">
        <v>73.009</v>
      </c>
      <c r="H65">
        <v>148.12700000000001</v>
      </c>
      <c r="I65">
        <f t="shared" si="0"/>
        <v>111.55233333333335</v>
      </c>
      <c r="J65" s="8">
        <f t="shared" si="1"/>
        <v>30.698373652180482</v>
      </c>
    </row>
    <row r="66" spans="1:10">
      <c r="A66" s="10">
        <v>57</v>
      </c>
      <c r="B66" s="4" t="s">
        <v>121</v>
      </c>
      <c r="C66" s="10">
        <v>57</v>
      </c>
      <c r="D66">
        <v>286</v>
      </c>
      <c r="E66">
        <v>359</v>
      </c>
      <c r="F66">
        <v>104.125</v>
      </c>
      <c r="G66">
        <v>95.149000000000001</v>
      </c>
      <c r="H66">
        <v>112.94799999999999</v>
      </c>
      <c r="I66">
        <f t="shared" si="0"/>
        <v>104.074</v>
      </c>
      <c r="J66" s="8">
        <f t="shared" si="1"/>
        <v>7.266500808504734</v>
      </c>
    </row>
    <row r="67" spans="1:10">
      <c r="A67" s="10">
        <v>58</v>
      </c>
      <c r="B67" s="4" t="s">
        <v>122</v>
      </c>
      <c r="C67" s="10">
        <v>58</v>
      </c>
      <c r="D67">
        <v>423</v>
      </c>
      <c r="E67">
        <v>181</v>
      </c>
      <c r="F67">
        <v>99.637</v>
      </c>
      <c r="G67">
        <v>123.492</v>
      </c>
      <c r="H67">
        <v>70.203000000000003</v>
      </c>
      <c r="I67">
        <f t="shared" si="0"/>
        <v>97.777333333333331</v>
      </c>
      <c r="J67" s="8">
        <f t="shared" si="1"/>
        <v>21.794848784874748</v>
      </c>
    </row>
    <row r="68" spans="1:10">
      <c r="A68" s="10">
        <v>59</v>
      </c>
      <c r="B68" s="4" t="s">
        <v>123</v>
      </c>
      <c r="C68" s="10">
        <v>59</v>
      </c>
      <c r="D68">
        <v>337</v>
      </c>
      <c r="E68">
        <v>586</v>
      </c>
      <c r="F68">
        <v>132.17699999999999</v>
      </c>
      <c r="G68">
        <v>106.185</v>
      </c>
      <c r="H68">
        <v>156.38399999999999</v>
      </c>
      <c r="I68">
        <f t="shared" si="0"/>
        <v>131.58199999999999</v>
      </c>
      <c r="J68" s="8">
        <f t="shared" si="1"/>
        <v>20.49797419258789</v>
      </c>
    </row>
    <row r="69" spans="1:10">
      <c r="A69" s="10">
        <v>60</v>
      </c>
      <c r="B69" s="4" t="s">
        <v>124</v>
      </c>
      <c r="C69" s="10">
        <v>60</v>
      </c>
      <c r="D69">
        <v>811</v>
      </c>
      <c r="E69">
        <v>302</v>
      </c>
      <c r="F69">
        <v>149.66399999999999</v>
      </c>
      <c r="G69">
        <v>191.11</v>
      </c>
      <c r="H69">
        <v>100.542</v>
      </c>
      <c r="I69">
        <f t="shared" si="0"/>
        <v>147.10533333333333</v>
      </c>
      <c r="J69" s="8">
        <f t="shared" si="1"/>
        <v>37.018470500848885</v>
      </c>
    </row>
    <row r="70" spans="1:10">
      <c r="A70" s="10">
        <v>61</v>
      </c>
      <c r="B70" s="4" t="s">
        <v>125</v>
      </c>
      <c r="C70" s="10">
        <v>61</v>
      </c>
      <c r="D70">
        <v>434</v>
      </c>
      <c r="E70">
        <v>650</v>
      </c>
      <c r="F70">
        <v>147.06399999999999</v>
      </c>
      <c r="G70">
        <v>125.613</v>
      </c>
      <c r="H70">
        <v>167.548</v>
      </c>
      <c r="I70">
        <f t="shared" si="0"/>
        <v>146.74166666666667</v>
      </c>
      <c r="J70" s="8">
        <f t="shared" si="1"/>
        <v>17.121409216403627</v>
      </c>
    </row>
    <row r="71" spans="1:10">
      <c r="A71" s="10">
        <v>62</v>
      </c>
      <c r="B71" s="4" t="s">
        <v>126</v>
      </c>
      <c r="C71" s="10">
        <v>62</v>
      </c>
      <c r="D71">
        <v>47</v>
      </c>
      <c r="E71">
        <v>36</v>
      </c>
      <c r="F71">
        <v>14.039</v>
      </c>
      <c r="G71">
        <v>20.808</v>
      </c>
      <c r="I71">
        <f t="shared" si="0"/>
        <v>17.423500000000001</v>
      </c>
      <c r="J71" s="8">
        <f t="shared" si="1"/>
        <v>3.3844999999999943</v>
      </c>
    </row>
    <row r="72" spans="1:10">
      <c r="A72" s="10">
        <v>63</v>
      </c>
      <c r="B72" s="4" t="s">
        <v>127</v>
      </c>
      <c r="C72" s="10">
        <v>63</v>
      </c>
      <c r="D72">
        <v>37</v>
      </c>
      <c r="E72">
        <v>48</v>
      </c>
      <c r="F72">
        <v>14.856999999999999</v>
      </c>
      <c r="G72">
        <v>13.855</v>
      </c>
      <c r="H72">
        <v>15.923999999999999</v>
      </c>
      <c r="I72">
        <f t="shared" si="0"/>
        <v>14.878666666666666</v>
      </c>
      <c r="J72" s="8">
        <f t="shared" si="1"/>
        <v>0.84480464539968536</v>
      </c>
    </row>
    <row r="73" spans="1:10">
      <c r="A73" s="10">
        <v>64</v>
      </c>
      <c r="B73" s="4" t="s">
        <v>128</v>
      </c>
      <c r="C73" s="10">
        <v>64</v>
      </c>
      <c r="D73">
        <v>41</v>
      </c>
      <c r="E73">
        <v>44</v>
      </c>
      <c r="F73">
        <v>14.856999999999999</v>
      </c>
      <c r="G73">
        <v>16.872</v>
      </c>
      <c r="H73">
        <v>12.297000000000001</v>
      </c>
      <c r="I73">
        <f t="shared" si="0"/>
        <v>14.675333333333333</v>
      </c>
      <c r="J73" s="8">
        <f t="shared" si="1"/>
        <v>1.8721482016360043</v>
      </c>
    </row>
    <row r="74" spans="1:10">
      <c r="A74" s="10">
        <v>65</v>
      </c>
      <c r="B74" s="4" t="s">
        <v>129</v>
      </c>
      <c r="C74" s="10">
        <v>65</v>
      </c>
      <c r="D74">
        <v>34</v>
      </c>
      <c r="E74">
        <v>37</v>
      </c>
      <c r="F74">
        <v>7.8760000000000003</v>
      </c>
      <c r="G74">
        <v>11.254</v>
      </c>
      <c r="H74">
        <v>0</v>
      </c>
      <c r="I74">
        <f t="shared" si="0"/>
        <v>6.376666666666666</v>
      </c>
      <c r="J74" s="8">
        <f t="shared" si="1"/>
        <v>4.7151620214886458</v>
      </c>
    </row>
    <row r="75" spans="1:10">
      <c r="A75" s="10">
        <v>66</v>
      </c>
      <c r="B75" s="21" t="s">
        <v>130</v>
      </c>
      <c r="C75" s="10">
        <v>66</v>
      </c>
      <c r="D75">
        <v>37</v>
      </c>
      <c r="E75">
        <v>50</v>
      </c>
      <c r="F75">
        <v>15.701000000000001</v>
      </c>
      <c r="G75">
        <v>13.855</v>
      </c>
      <c r="H75">
        <v>17.550999999999998</v>
      </c>
      <c r="I75">
        <f t="shared" ref="I75:I87" si="2">AVERAGE(F75:H75)</f>
        <v>15.702333333333334</v>
      </c>
      <c r="J75" s="8">
        <f t="shared" ref="J75:J87" si="3">_xlfn.STDEV.P(F75:H75)</f>
        <v>1.5088859761058442</v>
      </c>
    </row>
    <row r="76" spans="1:10">
      <c r="A76" s="10">
        <v>67</v>
      </c>
      <c r="B76" s="4" t="s">
        <v>133</v>
      </c>
      <c r="C76" s="10">
        <v>67</v>
      </c>
      <c r="D76">
        <v>43</v>
      </c>
      <c r="E76">
        <v>48</v>
      </c>
      <c r="F76">
        <v>17.218</v>
      </c>
      <c r="G76">
        <v>18.257999999999999</v>
      </c>
      <c r="H76">
        <v>15.923999999999999</v>
      </c>
      <c r="I76">
        <f t="shared" si="2"/>
        <v>17.133333333333333</v>
      </c>
      <c r="J76" s="8">
        <f t="shared" si="3"/>
        <v>0.954730444796971</v>
      </c>
    </row>
    <row r="77" spans="1:10">
      <c r="A77" s="10">
        <v>68</v>
      </c>
      <c r="B77" s="4" t="s">
        <v>134</v>
      </c>
      <c r="C77" s="10">
        <v>68</v>
      </c>
      <c r="D77">
        <v>60</v>
      </c>
      <c r="E77">
        <v>57</v>
      </c>
      <c r="F77">
        <v>25.466999999999999</v>
      </c>
      <c r="G77">
        <v>27.939</v>
      </c>
      <c r="H77">
        <v>22.463999999999999</v>
      </c>
      <c r="I77">
        <f t="shared" si="2"/>
        <v>25.290000000000003</v>
      </c>
      <c r="J77" s="8">
        <f t="shared" si="3"/>
        <v>2.2386607603654474</v>
      </c>
    </row>
    <row r="78" spans="1:10">
      <c r="A78" s="10">
        <v>69</v>
      </c>
      <c r="B78" s="4" t="s">
        <v>135</v>
      </c>
      <c r="C78" s="10">
        <v>69</v>
      </c>
      <c r="D78">
        <v>54</v>
      </c>
      <c r="E78">
        <v>64</v>
      </c>
      <c r="F78">
        <v>25.748000000000001</v>
      </c>
      <c r="G78">
        <v>24.827000000000002</v>
      </c>
      <c r="H78">
        <v>26.684999999999999</v>
      </c>
      <c r="I78">
        <f t="shared" si="2"/>
        <v>25.753333333333334</v>
      </c>
      <c r="J78" s="8">
        <f t="shared" si="3"/>
        <v>0.75853469853981437</v>
      </c>
    </row>
    <row r="79" spans="1:10">
      <c r="A79" s="10">
        <v>70</v>
      </c>
      <c r="B79" s="4" t="s">
        <v>136</v>
      </c>
      <c r="C79" s="10">
        <v>70</v>
      </c>
      <c r="D79">
        <v>48</v>
      </c>
      <c r="E79">
        <v>37</v>
      </c>
      <c r="F79">
        <v>14.856999999999999</v>
      </c>
      <c r="G79">
        <v>21.417000000000002</v>
      </c>
      <c r="H79">
        <v>0</v>
      </c>
      <c r="I79">
        <f t="shared" si="2"/>
        <v>12.091333333333333</v>
      </c>
      <c r="J79" s="8">
        <f t="shared" si="3"/>
        <v>8.9594886882877169</v>
      </c>
    </row>
    <row r="80" spans="1:10">
      <c r="A80" s="10">
        <v>71</v>
      </c>
      <c r="B80" s="4" t="s">
        <v>137</v>
      </c>
      <c r="C80" s="10">
        <v>71</v>
      </c>
      <c r="D80">
        <v>41</v>
      </c>
      <c r="E80">
        <v>37</v>
      </c>
      <c r="F80">
        <v>11.769</v>
      </c>
      <c r="G80">
        <v>16.872</v>
      </c>
      <c r="H80">
        <v>0</v>
      </c>
      <c r="I80">
        <f t="shared" si="2"/>
        <v>9.5469999999999988</v>
      </c>
      <c r="J80" s="8">
        <f t="shared" si="3"/>
        <v>7.0648924974128242</v>
      </c>
    </row>
    <row r="81" spans="1:10">
      <c r="A81" s="10">
        <v>72</v>
      </c>
      <c r="B81" s="4" t="s">
        <v>138</v>
      </c>
      <c r="C81" s="10">
        <v>72</v>
      </c>
      <c r="D81">
        <v>45</v>
      </c>
      <c r="E81">
        <v>54</v>
      </c>
      <c r="F81">
        <v>19.997</v>
      </c>
      <c r="G81">
        <v>19.573</v>
      </c>
      <c r="H81">
        <v>20.459</v>
      </c>
      <c r="I81">
        <f t="shared" si="2"/>
        <v>20.009666666666664</v>
      </c>
      <c r="J81" s="8">
        <f t="shared" si="3"/>
        <v>0.36181886198606156</v>
      </c>
    </row>
    <row r="82" spans="1:10">
      <c r="A82" s="10">
        <v>73</v>
      </c>
      <c r="B82" s="4" t="s">
        <v>139</v>
      </c>
      <c r="C82" s="10">
        <v>73</v>
      </c>
      <c r="D82">
        <v>47</v>
      </c>
      <c r="E82">
        <v>47</v>
      </c>
      <c r="F82">
        <v>18.289000000000001</v>
      </c>
      <c r="G82">
        <v>20.808</v>
      </c>
      <c r="H82">
        <v>15.095000000000001</v>
      </c>
      <c r="I82">
        <f t="shared" si="2"/>
        <v>18.064</v>
      </c>
      <c r="J82" s="8">
        <f t="shared" si="3"/>
        <v>2.3377426433777275</v>
      </c>
    </row>
    <row r="83" spans="1:10">
      <c r="A83" s="10">
        <v>74</v>
      </c>
      <c r="B83" s="4" t="s">
        <v>140</v>
      </c>
      <c r="C83" s="10">
        <v>74</v>
      </c>
      <c r="D83">
        <v>52</v>
      </c>
      <c r="E83">
        <v>48</v>
      </c>
      <c r="F83">
        <v>20.353999999999999</v>
      </c>
      <c r="G83">
        <v>23.722000000000001</v>
      </c>
      <c r="H83">
        <v>15.923999999999999</v>
      </c>
      <c r="I83">
        <f t="shared" si="2"/>
        <v>20</v>
      </c>
      <c r="J83" s="8">
        <f t="shared" si="3"/>
        <v>3.1933459985830983</v>
      </c>
    </row>
    <row r="84" spans="1:10">
      <c r="A84" s="10">
        <v>75</v>
      </c>
      <c r="B84" s="4" t="s">
        <v>141</v>
      </c>
      <c r="C84" s="10">
        <v>75</v>
      </c>
      <c r="D84">
        <v>44</v>
      </c>
      <c r="E84">
        <v>42</v>
      </c>
      <c r="F84">
        <v>15.269</v>
      </c>
      <c r="G84">
        <v>18.923999999999999</v>
      </c>
      <c r="H84">
        <v>10.147</v>
      </c>
      <c r="I84">
        <f t="shared" si="2"/>
        <v>14.78</v>
      </c>
      <c r="J84" s="8">
        <f t="shared" si="3"/>
        <v>3.5998400890409914</v>
      </c>
    </row>
    <row r="85" spans="1:10">
      <c r="A85" s="10">
        <v>76</v>
      </c>
      <c r="B85" s="4" t="s">
        <v>142</v>
      </c>
      <c r="C85" s="10">
        <v>76</v>
      </c>
      <c r="D85">
        <v>80</v>
      </c>
      <c r="E85">
        <v>42</v>
      </c>
      <c r="F85">
        <v>26.832000000000001</v>
      </c>
      <c r="G85">
        <v>36.927</v>
      </c>
      <c r="H85">
        <v>10.147</v>
      </c>
      <c r="I85">
        <f t="shared" si="2"/>
        <v>24.635333333333335</v>
      </c>
      <c r="J85" s="8">
        <f t="shared" si="3"/>
        <v>11.042678066886166</v>
      </c>
    </row>
    <row r="86" spans="1:10">
      <c r="A86" s="10">
        <v>77</v>
      </c>
      <c r="B86" s="4" t="s">
        <v>143</v>
      </c>
      <c r="C86" s="10">
        <v>77</v>
      </c>
      <c r="D86">
        <v>40</v>
      </c>
      <c r="E86">
        <v>43</v>
      </c>
      <c r="F86">
        <v>14.069000000000001</v>
      </c>
      <c r="G86">
        <v>16.175000000000001</v>
      </c>
      <c r="H86">
        <v>11.241</v>
      </c>
      <c r="I86">
        <f t="shared" si="2"/>
        <v>13.828333333333333</v>
      </c>
      <c r="J86" s="8">
        <f t="shared" si="3"/>
        <v>2.0214729503233393</v>
      </c>
    </row>
    <row r="87" spans="1:10">
      <c r="A87" s="10">
        <v>78</v>
      </c>
      <c r="B87" s="4" t="s">
        <v>144</v>
      </c>
      <c r="C87" s="10">
        <v>78</v>
      </c>
      <c r="D87">
        <v>33</v>
      </c>
      <c r="E87">
        <v>36</v>
      </c>
      <c r="F87">
        <v>6.52</v>
      </c>
      <c r="G87">
        <v>10.276999999999999</v>
      </c>
      <c r="I87">
        <f t="shared" si="2"/>
        <v>8.3984999999999985</v>
      </c>
      <c r="J87" s="8">
        <f t="shared" si="3"/>
        <v>1.8785000000000036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7"/>
  <sheetViews>
    <sheetView topLeftCell="A7" workbookViewId="0">
      <selection activeCell="S17" sqref="S17"/>
    </sheetView>
  </sheetViews>
  <sheetFormatPr defaultRowHeight="15"/>
  <cols>
    <col min="1" max="1" width="12" customWidth="1"/>
    <col min="2" max="2" width="32.85546875" customWidth="1"/>
    <col min="3" max="3" width="9.42578125" customWidth="1"/>
    <col min="4" max="4" width="18.85546875" customWidth="1"/>
    <col min="5" max="5" width="18.140625" customWidth="1"/>
    <col min="6" max="6" width="11.42578125" customWidth="1"/>
    <col min="7" max="7" width="7.140625" customWidth="1"/>
    <col min="8" max="12" width="6.28515625" customWidth="1"/>
    <col min="13" max="13" width="8.5703125" customWidth="1"/>
    <col min="14" max="14" width="6.85546875" customWidth="1"/>
    <col min="15" max="15" width="5.140625" customWidth="1"/>
    <col min="16" max="16" width="10.5703125" customWidth="1"/>
    <col min="17" max="17" width="15.42578125" customWidth="1"/>
    <col min="18" max="18" width="10.28515625" customWidth="1"/>
    <col min="19" max="19" width="13.7109375" customWidth="1"/>
    <col min="20" max="20" width="6.5703125" customWidth="1"/>
    <col min="21" max="21" width="6.28515625" customWidth="1"/>
    <col min="22" max="22" width="5.85546875" customWidth="1"/>
    <col min="23" max="23" width="6.7109375" customWidth="1"/>
  </cols>
  <sheetData>
    <row r="1" spans="1:23">
      <c r="A1" s="3"/>
      <c r="B1" s="3" t="s">
        <v>30</v>
      </c>
      <c r="C1" s="6" t="s">
        <v>76</v>
      </c>
      <c r="D1" s="6" t="s">
        <v>82</v>
      </c>
      <c r="E1" s="6" t="s">
        <v>83</v>
      </c>
      <c r="F1" s="12" t="s">
        <v>93</v>
      </c>
      <c r="G1" s="30" t="s">
        <v>145</v>
      </c>
      <c r="H1" s="30" t="s">
        <v>146</v>
      </c>
      <c r="I1" s="30" t="s">
        <v>147</v>
      </c>
      <c r="J1" s="30" t="s">
        <v>149</v>
      </c>
      <c r="K1" s="32"/>
      <c r="L1" s="32"/>
    </row>
    <row r="2" spans="1:23">
      <c r="A2" s="4"/>
      <c r="B2" s="4" t="s">
        <v>31</v>
      </c>
      <c r="D2">
        <v>28</v>
      </c>
      <c r="E2">
        <v>30</v>
      </c>
      <c r="N2" s="8"/>
      <c r="O2" s="8"/>
    </row>
    <row r="3" spans="1:23">
      <c r="A3" s="4"/>
      <c r="B3" s="4" t="s">
        <v>32</v>
      </c>
      <c r="C3">
        <f>C9/4096</f>
        <v>2.5634765625</v>
      </c>
      <c r="D3">
        <v>36</v>
      </c>
      <c r="E3">
        <v>43</v>
      </c>
    </row>
    <row r="4" spans="1:23">
      <c r="A4" s="4"/>
      <c r="B4" s="4" t="s">
        <v>33</v>
      </c>
      <c r="C4">
        <f>C9/1024</f>
        <v>10.25390625</v>
      </c>
      <c r="D4">
        <v>74</v>
      </c>
      <c r="E4">
        <v>79</v>
      </c>
    </row>
    <row r="5" spans="1:23">
      <c r="A5" s="4"/>
      <c r="B5" s="4" t="s">
        <v>34</v>
      </c>
      <c r="C5">
        <f>C9/256</f>
        <v>41.015625</v>
      </c>
      <c r="D5">
        <v>141</v>
      </c>
      <c r="E5">
        <v>138</v>
      </c>
    </row>
    <row r="6" spans="1:23">
      <c r="A6" s="4"/>
      <c r="B6" s="4" t="s">
        <v>35</v>
      </c>
      <c r="C6">
        <f>C9/64</f>
        <v>164.0625</v>
      </c>
      <c r="D6">
        <v>561</v>
      </c>
      <c r="E6">
        <v>579</v>
      </c>
    </row>
    <row r="7" spans="1:23">
      <c r="A7" s="4"/>
      <c r="B7" s="4" t="s">
        <v>36</v>
      </c>
      <c r="C7">
        <f>C9/16</f>
        <v>656.25</v>
      </c>
      <c r="D7">
        <v>1721</v>
      </c>
      <c r="E7">
        <v>1788</v>
      </c>
    </row>
    <row r="8" spans="1:23">
      <c r="A8" s="4"/>
      <c r="B8" s="4" t="s">
        <v>37</v>
      </c>
      <c r="C8">
        <f>C9/4</f>
        <v>2625</v>
      </c>
      <c r="D8">
        <v>6960</v>
      </c>
      <c r="E8">
        <v>7071</v>
      </c>
    </row>
    <row r="9" spans="1:23">
      <c r="A9" s="4"/>
      <c r="B9" s="4" t="s">
        <v>38</v>
      </c>
      <c r="C9">
        <v>10500</v>
      </c>
      <c r="D9">
        <v>18746</v>
      </c>
      <c r="E9">
        <v>18268</v>
      </c>
    </row>
    <row r="10" spans="1:23">
      <c r="A10" s="19">
        <v>1</v>
      </c>
      <c r="B10" s="22" t="s">
        <v>101</v>
      </c>
      <c r="C10" s="20"/>
      <c r="D10" s="20">
        <v>30</v>
      </c>
      <c r="E10" s="20">
        <v>32</v>
      </c>
      <c r="F10">
        <v>5.3330000000000002</v>
      </c>
      <c r="G10">
        <v>5.2210000000000001</v>
      </c>
      <c r="H10">
        <v>5.4409999999999998</v>
      </c>
      <c r="I10">
        <f>AVERAGE(F10:H10)</f>
        <v>5.331666666666667</v>
      </c>
      <c r="J10">
        <f>_xlfn.STDEV.P(F10:H10)</f>
        <v>8.9819572229862782E-2</v>
      </c>
    </row>
    <row r="11" spans="1:23">
      <c r="A11" s="7">
        <v>2</v>
      </c>
      <c r="B11" s="4" t="s">
        <v>39</v>
      </c>
      <c r="D11">
        <v>30</v>
      </c>
      <c r="E11">
        <v>36</v>
      </c>
      <c r="F11">
        <v>8.0259999999999998</v>
      </c>
      <c r="G11">
        <v>5.2210000000000001</v>
      </c>
      <c r="H11">
        <v>10.334</v>
      </c>
      <c r="I11">
        <f t="shared" ref="I11:I74" si="0">AVERAGE(F11:H11)</f>
        <v>7.8603333333333332</v>
      </c>
      <c r="J11">
        <f t="shared" ref="J11:J74" si="1">_xlfn.STDEV.P(F11:H11)</f>
        <v>2.0906580038085809</v>
      </c>
    </row>
    <row r="12" spans="1:23">
      <c r="A12" s="7">
        <v>3</v>
      </c>
      <c r="B12" s="4" t="s">
        <v>49</v>
      </c>
      <c r="D12">
        <v>60</v>
      </c>
      <c r="E12">
        <v>83</v>
      </c>
      <c r="F12">
        <v>32.517000000000003</v>
      </c>
      <c r="G12">
        <v>27.263000000000002</v>
      </c>
      <c r="H12">
        <v>37.265999999999998</v>
      </c>
      <c r="I12">
        <f t="shared" si="0"/>
        <v>32.348666666666666</v>
      </c>
      <c r="J12">
        <f t="shared" si="1"/>
        <v>4.08544198615306</v>
      </c>
    </row>
    <row r="13" spans="1:23">
      <c r="A13" s="7">
        <v>4</v>
      </c>
      <c r="B13" s="4" t="s">
        <v>60</v>
      </c>
      <c r="D13">
        <v>29</v>
      </c>
      <c r="E13">
        <v>35</v>
      </c>
      <c r="F13">
        <v>6.7729999999999997</v>
      </c>
      <c r="G13">
        <v>3.4580000000000002</v>
      </c>
      <c r="H13">
        <v>9.2840000000000007</v>
      </c>
      <c r="I13">
        <f t="shared" si="0"/>
        <v>6.5049999999999999</v>
      </c>
      <c r="J13">
        <f t="shared" si="1"/>
        <v>2.3859920368685223</v>
      </c>
    </row>
    <row r="14" spans="1:23" s="8" customFormat="1">
      <c r="A14" s="7">
        <v>5</v>
      </c>
      <c r="B14" s="4" t="s">
        <v>69</v>
      </c>
      <c r="D14">
        <v>28</v>
      </c>
      <c r="E14">
        <v>25</v>
      </c>
      <c r="G14">
        <v>0</v>
      </c>
      <c r="H14"/>
      <c r="I14">
        <f t="shared" si="0"/>
        <v>0</v>
      </c>
      <c r="J14">
        <f t="shared" si="1"/>
        <v>0</v>
      </c>
      <c r="K14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7">
        <v>6</v>
      </c>
      <c r="B15" s="4" t="s">
        <v>70</v>
      </c>
      <c r="D15">
        <v>26</v>
      </c>
      <c r="E15">
        <v>29</v>
      </c>
    </row>
    <row r="16" spans="1:23">
      <c r="A16" s="7">
        <v>7</v>
      </c>
      <c r="B16" t="s">
        <v>71</v>
      </c>
      <c r="D16">
        <v>24</v>
      </c>
      <c r="E16">
        <v>28</v>
      </c>
    </row>
    <row r="17" spans="1:19">
      <c r="A17" s="10">
        <v>8</v>
      </c>
      <c r="B17" s="4" t="s">
        <v>72</v>
      </c>
      <c r="D17">
        <v>35</v>
      </c>
      <c r="E17">
        <v>38</v>
      </c>
      <c r="F17">
        <v>11.632999999999999</v>
      </c>
      <c r="G17">
        <v>10.997999999999999</v>
      </c>
      <c r="H17">
        <v>12.237</v>
      </c>
      <c r="I17">
        <f t="shared" si="0"/>
        <v>11.622666666666667</v>
      </c>
      <c r="J17">
        <f t="shared" si="1"/>
        <v>0.5058724037629343</v>
      </c>
    </row>
    <row r="18" spans="1:19">
      <c r="A18" s="7">
        <v>9</v>
      </c>
      <c r="B18" s="4" t="s">
        <v>73</v>
      </c>
      <c r="D18">
        <v>45</v>
      </c>
      <c r="E18">
        <v>36</v>
      </c>
      <c r="F18">
        <v>14.976000000000001</v>
      </c>
      <c r="G18">
        <v>18.673999999999999</v>
      </c>
      <c r="H18">
        <v>10.334</v>
      </c>
      <c r="I18">
        <f t="shared" si="0"/>
        <v>14.661333333333332</v>
      </c>
      <c r="J18">
        <f t="shared" si="1"/>
        <v>3.412053275603363</v>
      </c>
    </row>
    <row r="19" spans="1:19">
      <c r="A19" s="7">
        <v>10</v>
      </c>
      <c r="B19" s="4" t="s">
        <v>74</v>
      </c>
      <c r="D19">
        <v>41</v>
      </c>
      <c r="E19">
        <v>34</v>
      </c>
      <c r="F19">
        <v>12.510999999999999</v>
      </c>
      <c r="G19">
        <v>15.914999999999999</v>
      </c>
      <c r="H19">
        <v>8.1630000000000003</v>
      </c>
      <c r="I19">
        <f t="shared" si="0"/>
        <v>12.196333333333333</v>
      </c>
      <c r="J19">
        <f t="shared" si="1"/>
        <v>3.1725528451951011</v>
      </c>
    </row>
    <row r="20" spans="1:19">
      <c r="A20" s="7">
        <v>11</v>
      </c>
      <c r="B20" s="4" t="s">
        <v>40</v>
      </c>
      <c r="D20">
        <v>33</v>
      </c>
      <c r="E20">
        <v>33</v>
      </c>
      <c r="F20">
        <v>8.0259999999999998</v>
      </c>
      <c r="G20">
        <v>9.0020000000000007</v>
      </c>
      <c r="H20">
        <v>6.8979999999999997</v>
      </c>
      <c r="I20">
        <f t="shared" si="0"/>
        <v>7.9753333333333325</v>
      </c>
      <c r="J20">
        <f t="shared" si="1"/>
        <v>0.85970124009578275</v>
      </c>
    </row>
    <row r="21" spans="1:19">
      <c r="A21" s="10">
        <v>12</v>
      </c>
      <c r="B21" s="4" t="s">
        <v>41</v>
      </c>
      <c r="D21">
        <v>32</v>
      </c>
      <c r="E21">
        <v>31</v>
      </c>
      <c r="F21">
        <v>6.0830000000000002</v>
      </c>
      <c r="G21">
        <v>7.8840000000000003</v>
      </c>
      <c r="H21">
        <v>3.6269999999999998</v>
      </c>
      <c r="I21">
        <f t="shared" si="0"/>
        <v>5.8646666666666674</v>
      </c>
      <c r="J21">
        <f t="shared" si="1"/>
        <v>1.7447567802482447</v>
      </c>
    </row>
    <row r="22" spans="1:19">
      <c r="A22" s="10">
        <v>13</v>
      </c>
      <c r="B22" s="4" t="s">
        <v>42</v>
      </c>
      <c r="D22">
        <v>28</v>
      </c>
      <c r="E22">
        <v>30</v>
      </c>
      <c r="F22">
        <v>0</v>
      </c>
      <c r="G22">
        <v>0</v>
      </c>
      <c r="H22">
        <v>0</v>
      </c>
      <c r="I22">
        <f t="shared" si="0"/>
        <v>0</v>
      </c>
      <c r="J22">
        <f t="shared" si="1"/>
        <v>0</v>
      </c>
    </row>
    <row r="23" spans="1:19">
      <c r="A23" s="10">
        <v>14</v>
      </c>
      <c r="B23" s="21" t="s">
        <v>102</v>
      </c>
      <c r="D23">
        <v>36</v>
      </c>
      <c r="E23">
        <v>35</v>
      </c>
      <c r="F23">
        <v>10.69</v>
      </c>
      <c r="G23">
        <v>11.923</v>
      </c>
      <c r="H23">
        <v>9.2840000000000007</v>
      </c>
      <c r="I23">
        <f t="shared" si="0"/>
        <v>10.632333333333333</v>
      </c>
      <c r="J23">
        <f t="shared" si="1"/>
        <v>1.0781386222971998</v>
      </c>
      <c r="N23" t="s">
        <v>95</v>
      </c>
      <c r="O23" t="s">
        <v>96</v>
      </c>
      <c r="P23" t="s">
        <v>97</v>
      </c>
      <c r="Q23" t="s">
        <v>131</v>
      </c>
      <c r="R23" t="s">
        <v>99</v>
      </c>
      <c r="S23" t="s">
        <v>132</v>
      </c>
    </row>
    <row r="24" spans="1:19">
      <c r="A24" s="10">
        <v>15</v>
      </c>
      <c r="B24" t="s">
        <v>43</v>
      </c>
      <c r="D24">
        <v>33</v>
      </c>
      <c r="E24">
        <v>43</v>
      </c>
      <c r="F24">
        <v>12.956</v>
      </c>
      <c r="G24">
        <v>9.0020000000000007</v>
      </c>
      <c r="H24">
        <v>16.263999999999999</v>
      </c>
      <c r="I24">
        <f t="shared" si="0"/>
        <v>12.740666666666664</v>
      </c>
      <c r="J24">
        <f t="shared" si="1"/>
        <v>2.968606556768504</v>
      </c>
      <c r="M24" s="14" t="s">
        <v>98</v>
      </c>
      <c r="N24">
        <v>5.331666666666667</v>
      </c>
      <c r="O24">
        <v>10.632333333333333</v>
      </c>
      <c r="P24">
        <f t="shared" ref="P24:Q36" si="2">AVERAGE(M24:O24)</f>
        <v>7.9820000000000002</v>
      </c>
      <c r="Q24">
        <v>16.806666666666668</v>
      </c>
      <c r="R24">
        <v>4522.2449999999999</v>
      </c>
      <c r="S24">
        <v>2766.7089999999998</v>
      </c>
    </row>
    <row r="25" spans="1:19">
      <c r="A25" s="10">
        <v>16</v>
      </c>
      <c r="B25" s="4" t="s">
        <v>44</v>
      </c>
      <c r="D25">
        <v>34</v>
      </c>
      <c r="E25">
        <v>38</v>
      </c>
      <c r="F25">
        <v>11.167999999999999</v>
      </c>
      <c r="G25">
        <v>10.034000000000001</v>
      </c>
      <c r="H25">
        <v>12.237</v>
      </c>
      <c r="I25">
        <f t="shared" si="0"/>
        <v>11.146333333333333</v>
      </c>
      <c r="J25">
        <f t="shared" si="1"/>
        <v>0.89950146686311094</v>
      </c>
      <c r="M25" s="4" t="s">
        <v>39</v>
      </c>
      <c r="N25">
        <v>7.8603333333333332</v>
      </c>
      <c r="O25">
        <v>12.740666666666664</v>
      </c>
      <c r="P25">
        <f t="shared" si="2"/>
        <v>10.3005</v>
      </c>
      <c r="Q25">
        <v>12.898000000000001</v>
      </c>
      <c r="R25">
        <v>3559.0859999999998</v>
      </c>
      <c r="S25">
        <v>3902.8449999999998</v>
      </c>
    </row>
    <row r="26" spans="1:19">
      <c r="A26" s="10">
        <v>17</v>
      </c>
      <c r="B26" s="4" t="s">
        <v>45</v>
      </c>
      <c r="D26">
        <v>33</v>
      </c>
      <c r="E26">
        <v>29</v>
      </c>
      <c r="F26">
        <v>5.3330000000000002</v>
      </c>
      <c r="G26">
        <v>9.0020000000000007</v>
      </c>
      <c r="I26">
        <f t="shared" si="0"/>
        <v>7.1675000000000004</v>
      </c>
      <c r="J26">
        <f t="shared" si="1"/>
        <v>1.8344999999999994</v>
      </c>
      <c r="M26" s="4" t="s">
        <v>49</v>
      </c>
      <c r="N26">
        <v>32.348666666666666</v>
      </c>
      <c r="O26">
        <v>11.146333333333333</v>
      </c>
      <c r="P26">
        <f t="shared" si="2"/>
        <v>21.747499999999999</v>
      </c>
      <c r="Q26">
        <v>11.109</v>
      </c>
      <c r="R26">
        <v>3859.6080000000002</v>
      </c>
      <c r="S26">
        <v>5962.7470000000003</v>
      </c>
    </row>
    <row r="27" spans="1:19">
      <c r="A27" s="10">
        <v>18</v>
      </c>
      <c r="B27" s="4" t="s">
        <v>46</v>
      </c>
      <c r="D27">
        <v>53</v>
      </c>
      <c r="E27">
        <v>31</v>
      </c>
      <c r="F27">
        <v>16.103000000000002</v>
      </c>
      <c r="G27">
        <v>23.52</v>
      </c>
      <c r="H27">
        <v>3.6269999999999998</v>
      </c>
      <c r="I27">
        <f t="shared" si="0"/>
        <v>14.41666666666667</v>
      </c>
      <c r="J27">
        <f t="shared" si="1"/>
        <v>8.2083555938784389</v>
      </c>
      <c r="M27" s="4" t="s">
        <v>60</v>
      </c>
      <c r="N27">
        <v>6.5049999999999999</v>
      </c>
      <c r="O27">
        <v>7.1675000000000004</v>
      </c>
      <c r="P27">
        <f t="shared" si="2"/>
        <v>6.8362499999999997</v>
      </c>
      <c r="Q27">
        <v>3.7149999999999999</v>
      </c>
      <c r="R27">
        <v>4021.4810000000002</v>
      </c>
      <c r="S27">
        <v>4105.8959999999997</v>
      </c>
    </row>
    <row r="28" spans="1:19">
      <c r="A28" s="10">
        <v>19</v>
      </c>
      <c r="B28" s="4" t="s">
        <v>47</v>
      </c>
      <c r="D28">
        <v>47</v>
      </c>
      <c r="E28">
        <v>36</v>
      </c>
      <c r="F28">
        <v>15.72</v>
      </c>
      <c r="G28">
        <v>19.954999999999998</v>
      </c>
      <c r="H28">
        <v>10.334</v>
      </c>
      <c r="I28">
        <f t="shared" si="0"/>
        <v>15.336333333333334</v>
      </c>
      <c r="J28">
        <f t="shared" si="1"/>
        <v>3.9371148771093152</v>
      </c>
      <c r="M28" s="4" t="s">
        <v>69</v>
      </c>
      <c r="N28" s="8">
        <v>0</v>
      </c>
      <c r="O28">
        <v>14.41666666666667</v>
      </c>
      <c r="P28">
        <f t="shared" si="2"/>
        <v>7.2083333333333348</v>
      </c>
      <c r="Q28">
        <v>9.7506666666666657</v>
      </c>
      <c r="R28">
        <v>2631.6930000000002</v>
      </c>
      <c r="S28">
        <v>2828.2220000000002</v>
      </c>
    </row>
    <row r="29" spans="1:19">
      <c r="A29" s="10">
        <v>20</v>
      </c>
      <c r="B29" s="4" t="s">
        <v>48</v>
      </c>
      <c r="D29">
        <v>44</v>
      </c>
      <c r="E29">
        <v>37</v>
      </c>
      <c r="F29">
        <v>14.962999999999999</v>
      </c>
      <c r="G29">
        <v>18.010999999999999</v>
      </c>
      <c r="H29">
        <v>11.313000000000001</v>
      </c>
      <c r="I29">
        <f t="shared" si="0"/>
        <v>14.762333333333332</v>
      </c>
      <c r="J29">
        <f t="shared" si="1"/>
        <v>2.7381260420627473</v>
      </c>
      <c r="M29" s="4" t="s">
        <v>70</v>
      </c>
      <c r="O29">
        <v>15.336333333333334</v>
      </c>
      <c r="P29">
        <f t="shared" si="2"/>
        <v>15.336333333333334</v>
      </c>
      <c r="Q29">
        <v>0</v>
      </c>
      <c r="R29">
        <v>2471.2220000000002</v>
      </c>
      <c r="S29">
        <v>2416.4780000000001</v>
      </c>
    </row>
    <row r="30" spans="1:19">
      <c r="A30" s="10">
        <v>21</v>
      </c>
      <c r="B30" s="4" t="s">
        <v>50</v>
      </c>
      <c r="D30">
        <v>33</v>
      </c>
      <c r="E30">
        <v>58</v>
      </c>
      <c r="F30">
        <v>18.542999999999999</v>
      </c>
      <c r="G30">
        <v>9.0020000000000007</v>
      </c>
      <c r="H30">
        <v>25.552</v>
      </c>
      <c r="I30">
        <f t="shared" si="0"/>
        <v>17.699000000000002</v>
      </c>
      <c r="J30">
        <f t="shared" si="1"/>
        <v>6.7828153938218447</v>
      </c>
      <c r="M30" t="s">
        <v>71</v>
      </c>
      <c r="O30">
        <v>14.762333333333332</v>
      </c>
      <c r="P30">
        <f t="shared" si="2"/>
        <v>14.762333333333332</v>
      </c>
      <c r="Q30">
        <v>7.8840000000000003</v>
      </c>
      <c r="R30">
        <v>2920.8679999999999</v>
      </c>
      <c r="S30">
        <v>4378.2290000000003</v>
      </c>
    </row>
    <row r="31" spans="1:19">
      <c r="A31" s="10">
        <v>22</v>
      </c>
      <c r="B31" s="4" t="s">
        <v>51</v>
      </c>
      <c r="D31">
        <v>40</v>
      </c>
      <c r="E31">
        <v>34</v>
      </c>
      <c r="F31">
        <v>12.085000000000001</v>
      </c>
      <c r="G31">
        <v>15.173999999999999</v>
      </c>
      <c r="H31">
        <v>8.1630000000000003</v>
      </c>
      <c r="I31">
        <f t="shared" si="0"/>
        <v>11.807333333333332</v>
      </c>
      <c r="J31">
        <f t="shared" si="1"/>
        <v>2.8689550168813907</v>
      </c>
      <c r="M31" s="4" t="s">
        <v>72</v>
      </c>
      <c r="N31">
        <v>11.622666666666667</v>
      </c>
      <c r="O31">
        <v>17.699000000000002</v>
      </c>
      <c r="P31">
        <f t="shared" si="2"/>
        <v>14.660833333333334</v>
      </c>
      <c r="Q31">
        <v>3.4580000000000002</v>
      </c>
      <c r="R31">
        <v>3907.0430000000001</v>
      </c>
      <c r="S31">
        <v>4512.1369999999997</v>
      </c>
    </row>
    <row r="32" spans="1:19">
      <c r="A32" s="10">
        <v>23</v>
      </c>
      <c r="B32" s="4" t="s">
        <v>52</v>
      </c>
      <c r="D32">
        <v>34</v>
      </c>
      <c r="E32">
        <v>30</v>
      </c>
      <c r="F32">
        <v>6.7729999999999997</v>
      </c>
      <c r="G32">
        <v>10.034000000000001</v>
      </c>
      <c r="H32">
        <v>0</v>
      </c>
      <c r="I32">
        <f t="shared" si="0"/>
        <v>5.6023333333333341</v>
      </c>
      <c r="J32">
        <f t="shared" si="1"/>
        <v>4.1791653339977923</v>
      </c>
      <c r="M32" s="4" t="s">
        <v>73</v>
      </c>
      <c r="N32">
        <v>14.661333333333332</v>
      </c>
      <c r="O32">
        <v>11.807333333333332</v>
      </c>
      <c r="P32">
        <f t="shared" si="2"/>
        <v>13.234333333333332</v>
      </c>
      <c r="Q32">
        <v>27.933666666666667</v>
      </c>
      <c r="R32">
        <v>3495.7080000000001</v>
      </c>
      <c r="S32">
        <v>4433.674</v>
      </c>
    </row>
    <row r="33" spans="1:19">
      <c r="A33" s="10">
        <v>24</v>
      </c>
      <c r="B33" s="4" t="s">
        <v>53</v>
      </c>
      <c r="D33">
        <v>32</v>
      </c>
      <c r="E33">
        <v>28</v>
      </c>
      <c r="F33">
        <v>3.544</v>
      </c>
      <c r="G33">
        <v>7.8840000000000003</v>
      </c>
      <c r="I33">
        <f t="shared" si="0"/>
        <v>5.7140000000000004</v>
      </c>
      <c r="J33">
        <f t="shared" si="1"/>
        <v>2.17</v>
      </c>
      <c r="M33" s="4" t="s">
        <v>74</v>
      </c>
      <c r="N33">
        <v>12.196333333333333</v>
      </c>
      <c r="O33">
        <v>5.6023333333333341</v>
      </c>
      <c r="P33">
        <f t="shared" si="2"/>
        <v>8.8993333333333347</v>
      </c>
      <c r="R33">
        <v>3951.9119999999998</v>
      </c>
      <c r="S33">
        <v>3576.3580000000002</v>
      </c>
    </row>
    <row r="34" spans="1:19">
      <c r="A34" s="10">
        <v>25</v>
      </c>
      <c r="B34" s="4" t="s">
        <v>54</v>
      </c>
      <c r="D34">
        <v>32</v>
      </c>
      <c r="E34">
        <v>32</v>
      </c>
      <c r="F34">
        <v>6.7729999999999997</v>
      </c>
      <c r="G34">
        <v>7.8840000000000003</v>
      </c>
      <c r="H34">
        <v>5.4409999999999998</v>
      </c>
      <c r="I34">
        <f t="shared" si="0"/>
        <v>6.6993333333333327</v>
      </c>
      <c r="J34">
        <f t="shared" si="1"/>
        <v>0.99870994565767701</v>
      </c>
      <c r="M34" s="4" t="s">
        <v>40</v>
      </c>
      <c r="N34">
        <v>7.9753333333333325</v>
      </c>
      <c r="O34">
        <v>5.7140000000000004</v>
      </c>
      <c r="P34">
        <f t="shared" si="2"/>
        <v>6.8446666666666669</v>
      </c>
      <c r="Q34">
        <v>11.141666666666666</v>
      </c>
      <c r="R34">
        <v>3652.663</v>
      </c>
      <c r="S34">
        <v>2845.4369999999999</v>
      </c>
    </row>
    <row r="35" spans="1:19">
      <c r="A35" s="10">
        <v>26</v>
      </c>
      <c r="B35" s="4" t="s">
        <v>55</v>
      </c>
      <c r="D35">
        <v>40</v>
      </c>
      <c r="E35">
        <v>37</v>
      </c>
      <c r="F35">
        <v>13.362</v>
      </c>
      <c r="G35">
        <v>15.173999999999999</v>
      </c>
      <c r="H35">
        <v>11.313000000000001</v>
      </c>
      <c r="I35">
        <f t="shared" si="0"/>
        <v>13.283000000000001</v>
      </c>
      <c r="J35">
        <f t="shared" si="1"/>
        <v>1.5772361903025003</v>
      </c>
      <c r="M35" s="4" t="s">
        <v>41</v>
      </c>
      <c r="N35">
        <v>5.8646666666666674</v>
      </c>
      <c r="O35">
        <v>6.6993333333333327</v>
      </c>
      <c r="P35">
        <f t="shared" si="2"/>
        <v>6.282</v>
      </c>
      <c r="R35">
        <v>2597.8850000000002</v>
      </c>
      <c r="S35">
        <v>2901.4459999999999</v>
      </c>
    </row>
    <row r="36" spans="1:19">
      <c r="A36" s="10">
        <v>27</v>
      </c>
      <c r="B36" s="21" t="s">
        <v>103</v>
      </c>
      <c r="D36">
        <v>47</v>
      </c>
      <c r="E36">
        <v>38</v>
      </c>
      <c r="F36">
        <v>16.454000000000001</v>
      </c>
      <c r="G36">
        <v>19.954999999999998</v>
      </c>
      <c r="H36">
        <v>12.237</v>
      </c>
      <c r="I36">
        <f t="shared" si="0"/>
        <v>16.215333333333334</v>
      </c>
      <c r="J36">
        <f t="shared" si="1"/>
        <v>3.1553766107321572</v>
      </c>
      <c r="M36" s="4" t="s">
        <v>42</v>
      </c>
      <c r="N36">
        <v>0</v>
      </c>
      <c r="O36">
        <v>13.283000000000001</v>
      </c>
      <c r="P36">
        <f t="shared" si="2"/>
        <v>6.6415000000000006</v>
      </c>
      <c r="R36">
        <v>2371.7280000000001</v>
      </c>
      <c r="S36">
        <v>2740.0250000000001</v>
      </c>
    </row>
    <row r="37" spans="1:19">
      <c r="A37" s="10">
        <v>28</v>
      </c>
      <c r="B37" s="4" t="s">
        <v>56</v>
      </c>
      <c r="D37">
        <v>41</v>
      </c>
      <c r="E37">
        <v>35</v>
      </c>
      <c r="F37">
        <v>12.941000000000001</v>
      </c>
      <c r="G37">
        <v>15.914999999999999</v>
      </c>
      <c r="H37">
        <v>9.2840000000000007</v>
      </c>
      <c r="I37">
        <f t="shared" si="0"/>
        <v>12.713333333333333</v>
      </c>
      <c r="J37">
        <f t="shared" si="1"/>
        <v>2.7118768818333594</v>
      </c>
    </row>
    <row r="38" spans="1:19">
      <c r="A38" s="10">
        <v>29</v>
      </c>
      <c r="B38" s="4" t="s">
        <v>57</v>
      </c>
      <c r="D38">
        <v>37</v>
      </c>
      <c r="E38">
        <v>31</v>
      </c>
      <c r="F38">
        <v>9.1560000000000006</v>
      </c>
      <c r="G38">
        <v>12.787000000000001</v>
      </c>
      <c r="H38">
        <v>3.6269999999999998</v>
      </c>
      <c r="I38">
        <f t="shared" si="0"/>
        <v>8.5233333333333334</v>
      </c>
      <c r="J38">
        <f t="shared" si="1"/>
        <v>3.7662182918973532</v>
      </c>
    </row>
    <row r="39" spans="1:19">
      <c r="A39" s="10">
        <v>30</v>
      </c>
      <c r="B39" s="4" t="s">
        <v>58</v>
      </c>
      <c r="D39">
        <v>46</v>
      </c>
      <c r="E39">
        <v>37</v>
      </c>
      <c r="F39">
        <v>15.733000000000001</v>
      </c>
      <c r="G39">
        <v>19.321999999999999</v>
      </c>
      <c r="H39">
        <v>11.313000000000001</v>
      </c>
      <c r="I39">
        <f t="shared" si="0"/>
        <v>15.456000000000001</v>
      </c>
      <c r="J39">
        <f t="shared" si="1"/>
        <v>3.2755220449062232</v>
      </c>
    </row>
    <row r="40" spans="1:19">
      <c r="A40" s="10">
        <v>31</v>
      </c>
      <c r="B40" s="4" t="s">
        <v>59</v>
      </c>
      <c r="D40">
        <v>40</v>
      </c>
      <c r="E40">
        <v>29</v>
      </c>
      <c r="F40">
        <v>9.6859999999999999</v>
      </c>
      <c r="G40">
        <v>15.173999999999999</v>
      </c>
      <c r="I40">
        <f t="shared" si="0"/>
        <v>12.43</v>
      </c>
      <c r="J40">
        <f t="shared" si="1"/>
        <v>2.7440000000000015</v>
      </c>
    </row>
    <row r="41" spans="1:19">
      <c r="A41" s="10">
        <v>32</v>
      </c>
      <c r="B41" s="4" t="s">
        <v>61</v>
      </c>
      <c r="D41">
        <v>28</v>
      </c>
      <c r="E41">
        <v>30</v>
      </c>
      <c r="F41">
        <v>0</v>
      </c>
      <c r="G41">
        <v>0</v>
      </c>
      <c r="H41">
        <v>0</v>
      </c>
      <c r="I41">
        <f t="shared" si="0"/>
        <v>0</v>
      </c>
      <c r="J41">
        <f t="shared" si="1"/>
        <v>0</v>
      </c>
    </row>
    <row r="42" spans="1:19">
      <c r="A42" s="10">
        <v>33</v>
      </c>
      <c r="B42" s="4" t="s">
        <v>62</v>
      </c>
      <c r="D42">
        <v>38</v>
      </c>
      <c r="E42">
        <v>45</v>
      </c>
      <c r="F42">
        <v>15.733000000000001</v>
      </c>
      <c r="G42">
        <v>13.614000000000001</v>
      </c>
      <c r="H42">
        <v>17.693000000000001</v>
      </c>
      <c r="I42">
        <f t="shared" si="0"/>
        <v>15.680000000000001</v>
      </c>
      <c r="J42">
        <f t="shared" si="1"/>
        <v>1.6656664331932185</v>
      </c>
    </row>
    <row r="43" spans="1:19">
      <c r="A43" s="10">
        <v>34</v>
      </c>
      <c r="B43" s="4" t="s">
        <v>63</v>
      </c>
      <c r="D43">
        <v>41</v>
      </c>
      <c r="E43">
        <v>47</v>
      </c>
      <c r="F43">
        <v>17.513999999999999</v>
      </c>
      <c r="G43">
        <v>15.914999999999999</v>
      </c>
      <c r="H43">
        <v>19.047000000000001</v>
      </c>
      <c r="I43">
        <f t="shared" si="0"/>
        <v>17.492000000000001</v>
      </c>
      <c r="J43">
        <f t="shared" si="1"/>
        <v>1.2787282744977533</v>
      </c>
    </row>
    <row r="44" spans="1:19">
      <c r="A44" s="10">
        <v>35</v>
      </c>
      <c r="B44" s="4" t="s">
        <v>64</v>
      </c>
      <c r="D44">
        <v>34</v>
      </c>
      <c r="E44">
        <v>40</v>
      </c>
      <c r="F44">
        <v>12.085000000000001</v>
      </c>
      <c r="G44">
        <v>10.034000000000001</v>
      </c>
      <c r="H44">
        <v>13.951000000000001</v>
      </c>
      <c r="I44">
        <f t="shared" si="0"/>
        <v>12.023333333333333</v>
      </c>
      <c r="J44">
        <f t="shared" si="1"/>
        <v>1.5997029585381004</v>
      </c>
    </row>
    <row r="45" spans="1:19">
      <c r="A45" s="10">
        <v>36</v>
      </c>
      <c r="B45" s="4" t="s">
        <v>65</v>
      </c>
      <c r="D45">
        <v>37</v>
      </c>
      <c r="E45">
        <v>26</v>
      </c>
      <c r="F45">
        <v>6.0830000000000002</v>
      </c>
      <c r="G45">
        <v>12.787000000000001</v>
      </c>
      <c r="I45">
        <f t="shared" si="0"/>
        <v>9.4350000000000005</v>
      </c>
      <c r="J45">
        <f t="shared" si="1"/>
        <v>3.3520000000000008</v>
      </c>
    </row>
    <row r="46" spans="1:19">
      <c r="A46" s="10">
        <v>37</v>
      </c>
      <c r="B46" s="4" t="s">
        <v>66</v>
      </c>
      <c r="D46">
        <v>30</v>
      </c>
      <c r="E46">
        <v>32</v>
      </c>
      <c r="F46">
        <v>5.3330000000000002</v>
      </c>
      <c r="G46">
        <v>5.2210000000000001</v>
      </c>
      <c r="H46">
        <v>5.4409999999999998</v>
      </c>
      <c r="I46">
        <f t="shared" si="0"/>
        <v>5.331666666666667</v>
      </c>
      <c r="J46">
        <f t="shared" si="1"/>
        <v>8.9819572229862782E-2</v>
      </c>
    </row>
    <row r="47" spans="1:19">
      <c r="A47" s="10">
        <v>38</v>
      </c>
      <c r="B47" s="4" t="s">
        <v>67</v>
      </c>
      <c r="D47">
        <v>34</v>
      </c>
      <c r="E47">
        <v>31</v>
      </c>
      <c r="F47">
        <v>7.4180000000000001</v>
      </c>
      <c r="G47">
        <v>10.034000000000001</v>
      </c>
      <c r="H47">
        <v>3.6269999999999998</v>
      </c>
      <c r="I47">
        <f t="shared" si="0"/>
        <v>7.0263333333333335</v>
      </c>
      <c r="J47">
        <f t="shared" si="1"/>
        <v>2.6302679626904082</v>
      </c>
    </row>
    <row r="48" spans="1:19">
      <c r="A48" s="7">
        <v>39</v>
      </c>
      <c r="B48" s="4" t="s">
        <v>68</v>
      </c>
      <c r="D48">
        <v>27</v>
      </c>
      <c r="E48">
        <v>31</v>
      </c>
      <c r="F48">
        <v>0</v>
      </c>
      <c r="H48">
        <v>3.6269999999999998</v>
      </c>
      <c r="I48">
        <f t="shared" si="0"/>
        <v>1.8134999999999999</v>
      </c>
      <c r="J48">
        <f t="shared" si="1"/>
        <v>1.8134999999999999</v>
      </c>
    </row>
    <row r="49" spans="1:10">
      <c r="A49" s="7">
        <v>40</v>
      </c>
      <c r="B49" s="21" t="s">
        <v>104</v>
      </c>
      <c r="D49">
        <v>41</v>
      </c>
      <c r="E49">
        <v>45</v>
      </c>
      <c r="F49">
        <v>16.812000000000001</v>
      </c>
      <c r="G49">
        <v>15.914999999999999</v>
      </c>
      <c r="H49">
        <v>17.693000000000001</v>
      </c>
      <c r="I49">
        <f t="shared" si="0"/>
        <v>16.806666666666668</v>
      </c>
      <c r="J49">
        <f t="shared" si="1"/>
        <v>0.72587525711301815</v>
      </c>
    </row>
    <row r="50" spans="1:10">
      <c r="A50" s="10">
        <v>41</v>
      </c>
      <c r="B50" s="4" t="s">
        <v>105</v>
      </c>
      <c r="D50">
        <v>35</v>
      </c>
      <c r="E50">
        <v>41</v>
      </c>
      <c r="F50">
        <v>12.941000000000001</v>
      </c>
      <c r="G50">
        <v>10.997999999999999</v>
      </c>
      <c r="H50">
        <v>14.755000000000001</v>
      </c>
      <c r="I50">
        <f t="shared" si="0"/>
        <v>12.898000000000001</v>
      </c>
      <c r="J50">
        <f t="shared" si="1"/>
        <v>1.5340901755329281</v>
      </c>
    </row>
    <row r="51" spans="1:10">
      <c r="A51" s="10">
        <v>42</v>
      </c>
      <c r="B51" s="4" t="s">
        <v>106</v>
      </c>
      <c r="D51">
        <v>38</v>
      </c>
      <c r="E51">
        <v>29</v>
      </c>
      <c r="F51">
        <v>8.6039999999999992</v>
      </c>
      <c r="G51">
        <v>13.614000000000001</v>
      </c>
      <c r="I51">
        <f t="shared" si="0"/>
        <v>11.109</v>
      </c>
      <c r="J51">
        <f t="shared" si="1"/>
        <v>2.5050000000000026</v>
      </c>
    </row>
    <row r="52" spans="1:10">
      <c r="A52" s="10">
        <v>43</v>
      </c>
      <c r="B52" s="4" t="s">
        <v>107</v>
      </c>
      <c r="D52">
        <v>31</v>
      </c>
      <c r="E52">
        <v>30</v>
      </c>
      <c r="F52">
        <v>4.5010000000000003</v>
      </c>
      <c r="G52">
        <v>6.6440000000000001</v>
      </c>
      <c r="H52">
        <v>0</v>
      </c>
      <c r="I52">
        <f t="shared" si="0"/>
        <v>3.7149999999999999</v>
      </c>
      <c r="J52">
        <f t="shared" si="1"/>
        <v>2.7687579646236085</v>
      </c>
    </row>
    <row r="53" spans="1:10">
      <c r="A53" s="10">
        <v>44</v>
      </c>
      <c r="B53" s="4" t="s">
        <v>108</v>
      </c>
      <c r="D53">
        <v>38</v>
      </c>
      <c r="E53">
        <v>32</v>
      </c>
      <c r="F53">
        <v>10.196999999999999</v>
      </c>
      <c r="G53">
        <v>13.614000000000001</v>
      </c>
      <c r="H53">
        <v>5.4409999999999998</v>
      </c>
      <c r="I53">
        <f t="shared" si="0"/>
        <v>9.7506666666666657</v>
      </c>
      <c r="J53">
        <f t="shared" si="1"/>
        <v>3.3515063611589491</v>
      </c>
    </row>
    <row r="54" spans="1:10">
      <c r="A54" s="10">
        <v>45</v>
      </c>
      <c r="B54" s="4" t="s">
        <v>109</v>
      </c>
      <c r="D54">
        <v>28</v>
      </c>
      <c r="E54">
        <v>25</v>
      </c>
      <c r="G54">
        <v>0</v>
      </c>
      <c r="I54">
        <f t="shared" si="0"/>
        <v>0</v>
      </c>
      <c r="J54">
        <f t="shared" si="1"/>
        <v>0</v>
      </c>
    </row>
    <row r="55" spans="1:10">
      <c r="A55" s="10">
        <v>46</v>
      </c>
      <c r="B55" s="4" t="s">
        <v>110</v>
      </c>
      <c r="D55">
        <v>32</v>
      </c>
      <c r="E55">
        <v>23</v>
      </c>
      <c r="G55">
        <v>7.8840000000000003</v>
      </c>
      <c r="I55">
        <f t="shared" si="0"/>
        <v>7.8840000000000003</v>
      </c>
      <c r="J55">
        <f t="shared" si="1"/>
        <v>0</v>
      </c>
    </row>
    <row r="56" spans="1:10">
      <c r="A56" s="10">
        <v>47</v>
      </c>
      <c r="B56" s="4" t="s">
        <v>111</v>
      </c>
      <c r="D56">
        <v>29</v>
      </c>
      <c r="E56">
        <v>26</v>
      </c>
      <c r="G56">
        <v>3.4580000000000002</v>
      </c>
      <c r="I56">
        <f t="shared" si="0"/>
        <v>3.4580000000000002</v>
      </c>
      <c r="J56">
        <f t="shared" si="1"/>
        <v>0</v>
      </c>
    </row>
    <row r="57" spans="1:10">
      <c r="A57" s="10">
        <v>48</v>
      </c>
      <c r="B57" s="4" t="s">
        <v>112</v>
      </c>
      <c r="D57">
        <v>65</v>
      </c>
      <c r="E57">
        <v>59</v>
      </c>
      <c r="F57">
        <v>27.971</v>
      </c>
      <c r="G57">
        <v>29.742999999999999</v>
      </c>
      <c r="H57">
        <v>26.087</v>
      </c>
      <c r="I57">
        <f t="shared" si="0"/>
        <v>27.933666666666667</v>
      </c>
      <c r="J57">
        <f t="shared" si="1"/>
        <v>1.4927891865751017</v>
      </c>
    </row>
    <row r="58" spans="1:10">
      <c r="A58" s="10">
        <v>49</v>
      </c>
      <c r="B58" s="4" t="s">
        <v>113</v>
      </c>
      <c r="D58">
        <v>27</v>
      </c>
      <c r="E58">
        <v>28</v>
      </c>
    </row>
    <row r="59" spans="1:10">
      <c r="A59" s="10">
        <v>50</v>
      </c>
      <c r="B59" s="4" t="s">
        <v>114</v>
      </c>
      <c r="D59">
        <v>36</v>
      </c>
      <c r="E59">
        <v>36</v>
      </c>
      <c r="F59">
        <v>11.167999999999999</v>
      </c>
      <c r="G59">
        <v>11.923</v>
      </c>
      <c r="H59">
        <v>10.334</v>
      </c>
      <c r="I59">
        <f t="shared" si="0"/>
        <v>11.141666666666666</v>
      </c>
      <c r="J59">
        <f t="shared" si="1"/>
        <v>0.64897371972129125</v>
      </c>
    </row>
    <row r="60" spans="1:10">
      <c r="A60" s="10">
        <v>51</v>
      </c>
      <c r="B60" s="4" t="s">
        <v>115</v>
      </c>
      <c r="D60">
        <v>26</v>
      </c>
      <c r="E60">
        <v>26</v>
      </c>
    </row>
    <row r="61" spans="1:10">
      <c r="A61" s="10">
        <v>52</v>
      </c>
      <c r="B61" s="4" t="s">
        <v>116</v>
      </c>
      <c r="D61">
        <v>25</v>
      </c>
      <c r="E61">
        <v>25</v>
      </c>
    </row>
    <row r="62" spans="1:10">
      <c r="A62" s="10">
        <v>53</v>
      </c>
      <c r="B62" s="21" t="s">
        <v>117</v>
      </c>
      <c r="D62">
        <v>11722</v>
      </c>
      <c r="E62">
        <v>12931</v>
      </c>
      <c r="F62">
        <v>4522.2449999999999</v>
      </c>
      <c r="I62">
        <f t="shared" si="0"/>
        <v>4522.2449999999999</v>
      </c>
      <c r="J62">
        <f t="shared" si="1"/>
        <v>0</v>
      </c>
    </row>
    <row r="63" spans="1:10">
      <c r="A63" s="10">
        <v>54</v>
      </c>
      <c r="B63" s="4" t="s">
        <v>118</v>
      </c>
      <c r="D63">
        <v>10221</v>
      </c>
      <c r="E63">
        <v>9743</v>
      </c>
      <c r="F63">
        <v>3559.0859999999998</v>
      </c>
      <c r="I63">
        <f t="shared" si="0"/>
        <v>3559.0859999999998</v>
      </c>
      <c r="J63">
        <f t="shared" si="1"/>
        <v>0</v>
      </c>
    </row>
    <row r="64" spans="1:10">
      <c r="A64" s="10">
        <v>55</v>
      </c>
      <c r="B64" s="4" t="s">
        <v>119</v>
      </c>
      <c r="D64">
        <v>10979</v>
      </c>
      <c r="E64">
        <v>10555</v>
      </c>
      <c r="F64">
        <v>3859.6080000000002</v>
      </c>
      <c r="I64">
        <f t="shared" si="0"/>
        <v>3859.6080000000002</v>
      </c>
      <c r="J64">
        <f t="shared" si="1"/>
        <v>0</v>
      </c>
    </row>
    <row r="65" spans="1:10">
      <c r="A65" s="10">
        <v>56</v>
      </c>
      <c r="B65" s="4" t="s">
        <v>120</v>
      </c>
      <c r="D65">
        <v>11534</v>
      </c>
      <c r="E65">
        <v>10806</v>
      </c>
      <c r="F65">
        <v>4021.4810000000002</v>
      </c>
      <c r="I65">
        <f t="shared" si="0"/>
        <v>4021.4810000000002</v>
      </c>
      <c r="J65">
        <f t="shared" si="1"/>
        <v>0</v>
      </c>
    </row>
    <row r="66" spans="1:10">
      <c r="A66" s="10">
        <v>57</v>
      </c>
      <c r="B66" s="4" t="s">
        <v>121</v>
      </c>
      <c r="D66">
        <v>7232</v>
      </c>
      <c r="E66">
        <v>7347</v>
      </c>
      <c r="F66">
        <v>2631.6930000000002</v>
      </c>
      <c r="I66">
        <f t="shared" si="0"/>
        <v>2631.6930000000002</v>
      </c>
      <c r="J66">
        <f t="shared" si="1"/>
        <v>0</v>
      </c>
    </row>
    <row r="67" spans="1:10">
      <c r="A67" s="10">
        <v>58</v>
      </c>
      <c r="B67" s="4" t="s">
        <v>122</v>
      </c>
      <c r="D67">
        <v>7077</v>
      </c>
      <c r="E67">
        <v>6503</v>
      </c>
      <c r="F67">
        <v>2471.2220000000002</v>
      </c>
      <c r="I67">
        <f t="shared" si="0"/>
        <v>2471.2220000000002</v>
      </c>
      <c r="J67">
        <f t="shared" si="1"/>
        <v>0</v>
      </c>
    </row>
    <row r="68" spans="1:10">
      <c r="A68" s="10">
        <v>59</v>
      </c>
      <c r="B68" s="4" t="s">
        <v>123</v>
      </c>
      <c r="D68">
        <v>8050</v>
      </c>
      <c r="E68">
        <v>8286</v>
      </c>
      <c r="F68">
        <v>2920.8679999999999</v>
      </c>
      <c r="I68">
        <f t="shared" si="0"/>
        <v>2920.8679999999999</v>
      </c>
      <c r="J68">
        <f t="shared" si="1"/>
        <v>0</v>
      </c>
    </row>
    <row r="69" spans="1:10">
      <c r="A69" s="10">
        <v>60</v>
      </c>
      <c r="B69" s="4" t="s">
        <v>124</v>
      </c>
      <c r="D69">
        <v>11636</v>
      </c>
      <c r="E69">
        <v>10137</v>
      </c>
      <c r="F69">
        <v>3907.0430000000001</v>
      </c>
      <c r="I69">
        <f t="shared" si="0"/>
        <v>3907.0430000000001</v>
      </c>
      <c r="J69">
        <f t="shared" si="1"/>
        <v>0</v>
      </c>
    </row>
    <row r="70" spans="1:10">
      <c r="A70" s="10">
        <v>61</v>
      </c>
      <c r="B70" s="4" t="s">
        <v>125</v>
      </c>
      <c r="D70">
        <v>10216</v>
      </c>
      <c r="E70">
        <v>9405</v>
      </c>
      <c r="F70">
        <v>3495.7080000000001</v>
      </c>
      <c r="I70">
        <f t="shared" si="0"/>
        <v>3495.7080000000001</v>
      </c>
      <c r="J70">
        <f t="shared" si="1"/>
        <v>0</v>
      </c>
    </row>
    <row r="71" spans="1:10">
      <c r="A71" s="10">
        <v>62</v>
      </c>
      <c r="B71" s="4" t="s">
        <v>126</v>
      </c>
      <c r="D71">
        <v>11727</v>
      </c>
      <c r="E71">
        <v>10270</v>
      </c>
      <c r="F71">
        <v>3951.9119999999998</v>
      </c>
      <c r="I71">
        <f t="shared" si="0"/>
        <v>3951.9119999999998</v>
      </c>
      <c r="J71">
        <f t="shared" si="1"/>
        <v>0</v>
      </c>
    </row>
    <row r="72" spans="1:10">
      <c r="A72" s="10">
        <v>63</v>
      </c>
      <c r="B72" s="4" t="s">
        <v>127</v>
      </c>
      <c r="D72">
        <v>9623</v>
      </c>
      <c r="E72">
        <v>10840</v>
      </c>
      <c r="F72">
        <v>3652.663</v>
      </c>
      <c r="I72">
        <f t="shared" si="0"/>
        <v>3652.663</v>
      </c>
      <c r="J72">
        <f t="shared" si="1"/>
        <v>0</v>
      </c>
    </row>
    <row r="73" spans="1:10">
      <c r="A73" s="10">
        <v>64</v>
      </c>
      <c r="B73" s="4" t="s">
        <v>128</v>
      </c>
      <c r="D73">
        <v>7298</v>
      </c>
      <c r="E73">
        <v>7072</v>
      </c>
      <c r="F73">
        <v>2597.8850000000002</v>
      </c>
      <c r="I73">
        <f t="shared" si="0"/>
        <v>2597.8850000000002</v>
      </c>
      <c r="J73">
        <f t="shared" si="1"/>
        <v>0</v>
      </c>
    </row>
    <row r="74" spans="1:10">
      <c r="A74" s="10">
        <v>65</v>
      </c>
      <c r="B74" s="4" t="s">
        <v>129</v>
      </c>
      <c r="D74">
        <v>6632</v>
      </c>
      <c r="E74">
        <v>6322</v>
      </c>
      <c r="F74">
        <v>2371.7280000000001</v>
      </c>
      <c r="I74">
        <f t="shared" si="0"/>
        <v>2371.7280000000001</v>
      </c>
      <c r="J74">
        <f t="shared" si="1"/>
        <v>0</v>
      </c>
    </row>
    <row r="75" spans="1:10">
      <c r="A75" s="10">
        <v>66</v>
      </c>
      <c r="B75" s="21" t="s">
        <v>130</v>
      </c>
      <c r="D75">
        <v>7249</v>
      </c>
      <c r="E75">
        <v>8158</v>
      </c>
      <c r="F75">
        <v>2766.7089999999998</v>
      </c>
      <c r="I75">
        <f t="shared" ref="I75:I87" si="3">AVERAGE(F75:H75)</f>
        <v>2766.7089999999998</v>
      </c>
      <c r="J75">
        <f t="shared" ref="J75:J87" si="4">_xlfn.STDEV.P(F75:H75)</f>
        <v>0</v>
      </c>
    </row>
    <row r="76" spans="1:10">
      <c r="A76" s="10">
        <v>67</v>
      </c>
      <c r="B76" s="4" t="s">
        <v>133</v>
      </c>
      <c r="D76">
        <v>10560</v>
      </c>
      <c r="E76">
        <v>11192</v>
      </c>
      <c r="F76">
        <v>3902.8449999999998</v>
      </c>
      <c r="I76">
        <f t="shared" si="3"/>
        <v>3902.8449999999998</v>
      </c>
      <c r="J76">
        <f t="shared" si="4"/>
        <v>0</v>
      </c>
    </row>
    <row r="77" spans="1:10">
      <c r="A77" s="10">
        <v>68</v>
      </c>
      <c r="B77" s="4" t="s">
        <v>134</v>
      </c>
      <c r="D77">
        <v>14466</v>
      </c>
      <c r="E77">
        <v>15351</v>
      </c>
      <c r="F77">
        <v>5962.7470000000003</v>
      </c>
      <c r="I77">
        <f t="shared" si="3"/>
        <v>5962.7470000000003</v>
      </c>
      <c r="J77">
        <f t="shared" si="4"/>
        <v>0</v>
      </c>
    </row>
    <row r="78" spans="1:10">
      <c r="A78" s="10">
        <v>69</v>
      </c>
      <c r="B78" s="4" t="s">
        <v>135</v>
      </c>
      <c r="D78">
        <v>11705</v>
      </c>
      <c r="E78">
        <v>11044</v>
      </c>
      <c r="F78">
        <v>4105.8959999999997</v>
      </c>
      <c r="I78">
        <f t="shared" si="3"/>
        <v>4105.8959999999997</v>
      </c>
      <c r="J78">
        <f t="shared" si="4"/>
        <v>0</v>
      </c>
    </row>
    <row r="79" spans="1:10">
      <c r="A79" s="10">
        <v>70</v>
      </c>
      <c r="B79" s="4" t="s">
        <v>136</v>
      </c>
      <c r="D79">
        <v>8408</v>
      </c>
      <c r="E79">
        <v>7372</v>
      </c>
      <c r="F79">
        <v>2828.2220000000002</v>
      </c>
      <c r="I79">
        <f t="shared" si="3"/>
        <v>2828.2220000000002</v>
      </c>
      <c r="J79">
        <f t="shared" si="4"/>
        <v>0</v>
      </c>
    </row>
    <row r="80" spans="1:10">
      <c r="A80" s="10">
        <v>71</v>
      </c>
      <c r="B80" s="4" t="s">
        <v>137</v>
      </c>
      <c r="D80">
        <v>7003</v>
      </c>
      <c r="E80">
        <v>6233</v>
      </c>
      <c r="F80">
        <v>2416.4780000000001</v>
      </c>
      <c r="I80">
        <f t="shared" si="3"/>
        <v>2416.4780000000001</v>
      </c>
      <c r="J80">
        <f t="shared" si="4"/>
        <v>0</v>
      </c>
    </row>
    <row r="81" spans="1:10">
      <c r="A81" s="10">
        <v>72</v>
      </c>
      <c r="B81" s="4" t="s">
        <v>138</v>
      </c>
      <c r="D81">
        <v>11756</v>
      </c>
      <c r="E81">
        <v>12260</v>
      </c>
      <c r="F81">
        <v>4378.2290000000003</v>
      </c>
      <c r="I81">
        <f t="shared" si="3"/>
        <v>4378.2290000000003</v>
      </c>
      <c r="J81">
        <f t="shared" si="4"/>
        <v>0</v>
      </c>
    </row>
    <row r="82" spans="1:10">
      <c r="A82" s="10">
        <v>73</v>
      </c>
      <c r="B82" s="4" t="s">
        <v>139</v>
      </c>
      <c r="D82">
        <v>11841</v>
      </c>
      <c r="E82">
        <v>12768</v>
      </c>
      <c r="F82">
        <v>4512.1369999999997</v>
      </c>
      <c r="I82">
        <f t="shared" si="3"/>
        <v>4512.1369999999997</v>
      </c>
      <c r="J82">
        <f t="shared" si="4"/>
        <v>0</v>
      </c>
    </row>
    <row r="83" spans="1:10">
      <c r="A83" s="10">
        <v>74</v>
      </c>
      <c r="B83" s="4" t="s">
        <v>140</v>
      </c>
      <c r="D83">
        <v>12017</v>
      </c>
      <c r="E83">
        <v>12247</v>
      </c>
      <c r="F83">
        <v>4433.674</v>
      </c>
      <c r="I83">
        <f t="shared" si="3"/>
        <v>4433.674</v>
      </c>
      <c r="J83">
        <f t="shared" si="4"/>
        <v>0</v>
      </c>
    </row>
    <row r="84" spans="1:10">
      <c r="A84" s="10">
        <v>75</v>
      </c>
      <c r="B84" s="4" t="s">
        <v>141</v>
      </c>
      <c r="D84">
        <v>10383</v>
      </c>
      <c r="E84">
        <v>9674</v>
      </c>
      <c r="F84">
        <v>3576.3580000000002</v>
      </c>
      <c r="I84">
        <f t="shared" si="3"/>
        <v>3576.3580000000002</v>
      </c>
      <c r="J84">
        <f t="shared" si="4"/>
        <v>0</v>
      </c>
    </row>
    <row r="85" spans="1:10">
      <c r="A85" s="10">
        <v>76</v>
      </c>
      <c r="B85" s="4" t="s">
        <v>142</v>
      </c>
      <c r="D85">
        <v>8237</v>
      </c>
      <c r="E85">
        <v>7647</v>
      </c>
      <c r="F85">
        <v>2845.4369999999999</v>
      </c>
      <c r="I85">
        <f t="shared" si="3"/>
        <v>2845.4369999999999</v>
      </c>
      <c r="J85">
        <f t="shared" si="4"/>
        <v>0</v>
      </c>
    </row>
    <row r="86" spans="1:10">
      <c r="A86" s="10">
        <v>77</v>
      </c>
      <c r="B86" s="4" t="s">
        <v>143</v>
      </c>
      <c r="D86">
        <v>7816</v>
      </c>
      <c r="E86">
        <v>8404</v>
      </c>
      <c r="F86">
        <v>2901.4459999999999</v>
      </c>
      <c r="I86">
        <f t="shared" si="3"/>
        <v>2901.4459999999999</v>
      </c>
      <c r="J86">
        <f t="shared" si="4"/>
        <v>0</v>
      </c>
    </row>
    <row r="87" spans="1:10">
      <c r="A87" s="10">
        <v>78</v>
      </c>
      <c r="B87" s="4" t="s">
        <v>144</v>
      </c>
      <c r="D87">
        <v>6987</v>
      </c>
      <c r="E87">
        <v>8257</v>
      </c>
      <c r="F87">
        <v>2740.0250000000001</v>
      </c>
      <c r="I87">
        <f t="shared" si="3"/>
        <v>2740.0250000000001</v>
      </c>
      <c r="J87">
        <f t="shared" si="4"/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7"/>
  <sheetViews>
    <sheetView topLeftCell="A15" workbookViewId="0">
      <selection activeCell="R24" sqref="R24:R36"/>
    </sheetView>
  </sheetViews>
  <sheetFormatPr defaultRowHeight="15"/>
  <cols>
    <col min="2" max="2" width="33.7109375" customWidth="1"/>
    <col min="3" max="3" width="10.28515625" customWidth="1"/>
    <col min="4" max="4" width="18.28515625" customWidth="1"/>
    <col min="5" max="5" width="18" customWidth="1"/>
    <col min="6" max="6" width="17.140625" customWidth="1"/>
    <col min="7" max="7" width="8" customWidth="1"/>
    <col min="8" max="11" width="6.85546875" customWidth="1"/>
    <col min="12" max="12" width="11" customWidth="1"/>
    <col min="13" max="13" width="6.28515625" customWidth="1"/>
    <col min="14" max="14" width="6" customWidth="1"/>
    <col min="15" max="15" width="10" customWidth="1"/>
    <col min="16" max="16" width="13.85546875" customWidth="1"/>
    <col min="17" max="17" width="8.7109375" customWidth="1"/>
    <col min="18" max="18" width="12.5703125" customWidth="1"/>
    <col min="19" max="19" width="4.42578125" customWidth="1"/>
    <col min="20" max="22" width="4.85546875" customWidth="1"/>
  </cols>
  <sheetData>
    <row r="1" spans="1:22">
      <c r="B1" s="3" t="s">
        <v>30</v>
      </c>
      <c r="C1" s="6" t="s">
        <v>77</v>
      </c>
      <c r="D1" s="6" t="s">
        <v>84</v>
      </c>
      <c r="E1" s="6" t="s">
        <v>85</v>
      </c>
      <c r="F1" s="12" t="s">
        <v>94</v>
      </c>
      <c r="G1" s="30" t="s">
        <v>145</v>
      </c>
      <c r="H1" s="30" t="s">
        <v>146</v>
      </c>
      <c r="I1" s="30" t="s">
        <v>147</v>
      </c>
      <c r="J1" s="31" t="s">
        <v>149</v>
      </c>
      <c r="K1" s="32"/>
      <c r="O1">
        <v>57</v>
      </c>
      <c r="P1">
        <v>59</v>
      </c>
      <c r="Q1" s="18">
        <v>60</v>
      </c>
      <c r="R1" s="18">
        <v>54</v>
      </c>
      <c r="S1">
        <v>64</v>
      </c>
      <c r="T1">
        <v>61</v>
      </c>
    </row>
    <row r="2" spans="1:22">
      <c r="B2" s="4" t="s">
        <v>31</v>
      </c>
      <c r="D2">
        <v>57</v>
      </c>
      <c r="E2">
        <v>59</v>
      </c>
      <c r="M2" s="8"/>
      <c r="N2" s="8"/>
      <c r="O2">
        <v>63</v>
      </c>
      <c r="P2">
        <v>64</v>
      </c>
      <c r="Q2">
        <v>65</v>
      </c>
      <c r="R2">
        <v>60</v>
      </c>
      <c r="S2">
        <v>62</v>
      </c>
      <c r="T2">
        <v>59</v>
      </c>
    </row>
    <row r="3" spans="1:22">
      <c r="B3" s="4" t="s">
        <v>32</v>
      </c>
      <c r="C3">
        <f>C9/4096</f>
        <v>2.685546875</v>
      </c>
      <c r="D3">
        <v>63</v>
      </c>
      <c r="E3">
        <v>64</v>
      </c>
      <c r="O3">
        <v>90</v>
      </c>
      <c r="P3">
        <v>89</v>
      </c>
      <c r="Q3">
        <v>87</v>
      </c>
      <c r="R3">
        <v>86</v>
      </c>
      <c r="S3">
        <v>63</v>
      </c>
      <c r="T3">
        <v>67</v>
      </c>
    </row>
    <row r="4" spans="1:22">
      <c r="B4" s="4" t="s">
        <v>33</v>
      </c>
      <c r="C4">
        <f>C9/1024</f>
        <v>10.7421875</v>
      </c>
      <c r="D4">
        <v>90</v>
      </c>
      <c r="E4">
        <v>89</v>
      </c>
      <c r="O4">
        <v>105</v>
      </c>
      <c r="P4">
        <v>106</v>
      </c>
      <c r="Q4">
        <v>63</v>
      </c>
      <c r="R4">
        <v>61</v>
      </c>
      <c r="S4">
        <v>61</v>
      </c>
      <c r="T4">
        <v>58</v>
      </c>
    </row>
    <row r="5" spans="1:22">
      <c r="B5" s="4" t="s">
        <v>34</v>
      </c>
      <c r="C5">
        <f>C9/256</f>
        <v>42.96875</v>
      </c>
      <c r="D5">
        <v>105</v>
      </c>
      <c r="E5">
        <v>106</v>
      </c>
      <c r="O5">
        <v>284</v>
      </c>
      <c r="P5">
        <v>292</v>
      </c>
      <c r="Q5">
        <v>62</v>
      </c>
      <c r="R5">
        <v>61</v>
      </c>
      <c r="S5">
        <v>61</v>
      </c>
      <c r="T5">
        <v>60</v>
      </c>
    </row>
    <row r="6" spans="1:22">
      <c r="B6" s="4" t="s">
        <v>35</v>
      </c>
      <c r="C6">
        <f>C9/64</f>
        <v>171.875</v>
      </c>
      <c r="D6">
        <v>284</v>
      </c>
      <c r="E6">
        <v>292</v>
      </c>
      <c r="O6">
        <v>1185</v>
      </c>
      <c r="P6">
        <v>1200</v>
      </c>
      <c r="Q6">
        <v>59</v>
      </c>
      <c r="R6">
        <v>56</v>
      </c>
      <c r="S6">
        <v>53</v>
      </c>
      <c r="T6">
        <v>60</v>
      </c>
    </row>
    <row r="7" spans="1:22">
      <c r="B7" s="4" t="s">
        <v>36</v>
      </c>
      <c r="C7">
        <f>C9/16</f>
        <v>687.5</v>
      </c>
      <c r="D7">
        <v>1185</v>
      </c>
      <c r="E7">
        <v>1200</v>
      </c>
      <c r="Q7">
        <v>57</v>
      </c>
      <c r="R7">
        <v>55</v>
      </c>
      <c r="S7">
        <v>52</v>
      </c>
      <c r="T7">
        <v>63</v>
      </c>
    </row>
    <row r="8" spans="1:22">
      <c r="B8" s="4" t="s">
        <v>37</v>
      </c>
      <c r="C8">
        <f>C9/4</f>
        <v>2750</v>
      </c>
      <c r="D8">
        <v>6760</v>
      </c>
      <c r="E8">
        <v>6853</v>
      </c>
      <c r="Q8">
        <v>60</v>
      </c>
      <c r="R8">
        <v>59</v>
      </c>
      <c r="S8">
        <v>59</v>
      </c>
      <c r="T8">
        <v>66</v>
      </c>
    </row>
    <row r="9" spans="1:22">
      <c r="B9" s="4" t="s">
        <v>38</v>
      </c>
      <c r="C9">
        <v>11000</v>
      </c>
      <c r="D9">
        <v>19760</v>
      </c>
      <c r="E9">
        <v>19961</v>
      </c>
    </row>
    <row r="10" spans="1:22">
      <c r="A10" s="17">
        <v>1</v>
      </c>
      <c r="B10" s="22" t="s">
        <v>101</v>
      </c>
      <c r="C10" s="9"/>
      <c r="D10" s="18">
        <v>60</v>
      </c>
      <c r="E10" s="18">
        <v>54</v>
      </c>
      <c r="G10">
        <v>22.245000000000001</v>
      </c>
      <c r="I10">
        <f>AVERAGE(F10:H10)</f>
        <v>22.245000000000001</v>
      </c>
      <c r="J10">
        <f>_xlfn.STDEV.P(F10:H10)</f>
        <v>0</v>
      </c>
    </row>
    <row r="11" spans="1:22">
      <c r="A11" s="7">
        <v>2</v>
      </c>
      <c r="B11" s="4" t="s">
        <v>39</v>
      </c>
      <c r="D11">
        <v>65</v>
      </c>
      <c r="E11">
        <v>60</v>
      </c>
      <c r="F11">
        <v>26.518000000000001</v>
      </c>
      <c r="G11">
        <v>34.911000000000001</v>
      </c>
      <c r="H11">
        <v>13.161</v>
      </c>
      <c r="I11">
        <f t="shared" ref="I11:I74" si="0">AVERAGE(F11:H11)</f>
        <v>24.863333333333333</v>
      </c>
      <c r="J11">
        <f t="shared" ref="J11:J74" si="1">_xlfn.STDEV.P(F11:H11)</f>
        <v>8.9561549165302452</v>
      </c>
    </row>
    <row r="12" spans="1:22">
      <c r="A12" s="7">
        <v>3</v>
      </c>
      <c r="B12" s="4" t="s">
        <v>49</v>
      </c>
      <c r="D12">
        <v>87</v>
      </c>
      <c r="E12">
        <v>86</v>
      </c>
      <c r="F12">
        <v>62.292999999999999</v>
      </c>
      <c r="G12">
        <v>64.317999999999998</v>
      </c>
      <c r="H12">
        <v>60.24</v>
      </c>
      <c r="I12">
        <f t="shared" si="0"/>
        <v>62.283666666666669</v>
      </c>
      <c r="J12">
        <f t="shared" si="1"/>
        <v>1.6648496094909644</v>
      </c>
    </row>
    <row r="13" spans="1:22">
      <c r="A13" s="7">
        <v>4</v>
      </c>
      <c r="B13" s="4" t="s">
        <v>60</v>
      </c>
      <c r="D13">
        <v>63</v>
      </c>
      <c r="E13">
        <v>61</v>
      </c>
      <c r="F13">
        <v>25.151</v>
      </c>
      <c r="G13">
        <v>30.588999999999999</v>
      </c>
      <c r="H13">
        <v>18.065999999999999</v>
      </c>
      <c r="I13">
        <f t="shared" si="0"/>
        <v>24.602</v>
      </c>
      <c r="J13">
        <f t="shared" si="1"/>
        <v>5.1272106126690984</v>
      </c>
    </row>
    <row r="14" spans="1:22" s="8" customFormat="1">
      <c r="A14" s="7">
        <v>5</v>
      </c>
      <c r="B14" s="4" t="s">
        <v>69</v>
      </c>
      <c r="D14">
        <v>62</v>
      </c>
      <c r="E14">
        <v>61</v>
      </c>
      <c r="F14" s="8">
        <v>23.620999999999999</v>
      </c>
      <c r="G14">
        <v>28.12</v>
      </c>
      <c r="H14">
        <v>18.065999999999999</v>
      </c>
      <c r="I14">
        <f t="shared" si="0"/>
        <v>23.269000000000002</v>
      </c>
      <c r="J14">
        <f t="shared" si="1"/>
        <v>4.112068173883622</v>
      </c>
      <c r="K14"/>
      <c r="L14"/>
      <c r="M14"/>
      <c r="N14"/>
      <c r="O14"/>
      <c r="P14"/>
      <c r="Q14"/>
      <c r="R14"/>
      <c r="S14"/>
      <c r="T14"/>
      <c r="U14"/>
      <c r="V14"/>
    </row>
    <row r="15" spans="1:22">
      <c r="A15" s="7">
        <v>6</v>
      </c>
      <c r="B15" s="4" t="s">
        <v>70</v>
      </c>
      <c r="D15">
        <v>59</v>
      </c>
      <c r="E15">
        <v>56</v>
      </c>
      <c r="G15">
        <v>18.45</v>
      </c>
      <c r="I15">
        <f t="shared" si="0"/>
        <v>18.45</v>
      </c>
      <c r="J15">
        <f t="shared" si="1"/>
        <v>0</v>
      </c>
    </row>
    <row r="16" spans="1:22">
      <c r="A16" s="7">
        <v>7</v>
      </c>
      <c r="B16" t="s">
        <v>71</v>
      </c>
      <c r="D16">
        <v>57</v>
      </c>
      <c r="E16">
        <v>55</v>
      </c>
      <c r="G16">
        <v>0</v>
      </c>
      <c r="I16">
        <f t="shared" si="0"/>
        <v>0</v>
      </c>
      <c r="J16">
        <f t="shared" si="1"/>
        <v>0</v>
      </c>
    </row>
    <row r="17" spans="1:18">
      <c r="A17" s="10">
        <v>8</v>
      </c>
      <c r="B17" s="4" t="s">
        <v>72</v>
      </c>
      <c r="D17">
        <v>60</v>
      </c>
      <c r="E17">
        <v>59</v>
      </c>
      <c r="F17">
        <v>15.994999999999999</v>
      </c>
      <c r="G17">
        <v>22.245000000000001</v>
      </c>
      <c r="H17">
        <v>0</v>
      </c>
      <c r="I17">
        <f t="shared" si="0"/>
        <v>12.746666666666668</v>
      </c>
      <c r="J17">
        <f t="shared" si="1"/>
        <v>9.3674528139842899</v>
      </c>
    </row>
    <row r="18" spans="1:18">
      <c r="A18" s="7">
        <v>9</v>
      </c>
      <c r="B18" s="4" t="s">
        <v>73</v>
      </c>
      <c r="D18">
        <v>64</v>
      </c>
      <c r="E18">
        <v>61</v>
      </c>
      <c r="F18">
        <v>26.548999999999999</v>
      </c>
      <c r="G18">
        <v>32.844999999999999</v>
      </c>
      <c r="H18">
        <v>18.065999999999999</v>
      </c>
      <c r="I18">
        <f t="shared" si="0"/>
        <v>25.819999999999997</v>
      </c>
      <c r="J18">
        <f t="shared" si="1"/>
        <v>6.0554818690725725</v>
      </c>
    </row>
    <row r="19" spans="1:18">
      <c r="A19" s="7">
        <v>10</v>
      </c>
      <c r="B19" s="4" t="s">
        <v>74</v>
      </c>
      <c r="D19">
        <v>62</v>
      </c>
      <c r="E19">
        <v>59</v>
      </c>
      <c r="F19">
        <v>20.231999999999999</v>
      </c>
      <c r="G19">
        <v>28.12</v>
      </c>
      <c r="H19">
        <v>0</v>
      </c>
      <c r="I19">
        <f t="shared" si="0"/>
        <v>16.117333333333335</v>
      </c>
      <c r="J19">
        <f t="shared" si="1"/>
        <v>11.84290114606871</v>
      </c>
    </row>
    <row r="20" spans="1:18">
      <c r="A20" s="7">
        <v>11</v>
      </c>
      <c r="B20" s="4" t="s">
        <v>40</v>
      </c>
      <c r="D20">
        <v>63</v>
      </c>
      <c r="E20">
        <v>67</v>
      </c>
      <c r="F20">
        <v>32.53</v>
      </c>
      <c r="G20">
        <v>30.588999999999999</v>
      </c>
      <c r="H20">
        <v>34.271000000000001</v>
      </c>
      <c r="I20">
        <f t="shared" si="0"/>
        <v>32.463333333333331</v>
      </c>
      <c r="J20">
        <f t="shared" si="1"/>
        <v>1.5039092023419802</v>
      </c>
    </row>
    <row r="21" spans="1:18">
      <c r="A21" s="10">
        <v>12</v>
      </c>
      <c r="B21" s="4" t="s">
        <v>41</v>
      </c>
      <c r="D21">
        <v>61</v>
      </c>
      <c r="E21">
        <v>58</v>
      </c>
      <c r="F21">
        <v>15.994999999999999</v>
      </c>
      <c r="G21">
        <v>25.399000000000001</v>
      </c>
      <c r="I21">
        <f t="shared" si="0"/>
        <v>20.696999999999999</v>
      </c>
      <c r="J21">
        <f t="shared" si="1"/>
        <v>4.702000000000008</v>
      </c>
    </row>
    <row r="22" spans="1:18">
      <c r="A22" s="10">
        <v>13</v>
      </c>
      <c r="B22" s="4" t="s">
        <v>42</v>
      </c>
      <c r="D22">
        <v>61</v>
      </c>
      <c r="E22">
        <v>60</v>
      </c>
      <c r="F22">
        <v>20.231999999999999</v>
      </c>
      <c r="G22">
        <v>25.399000000000001</v>
      </c>
      <c r="H22">
        <v>13.161</v>
      </c>
      <c r="I22">
        <f t="shared" si="0"/>
        <v>19.597333333333335</v>
      </c>
      <c r="J22">
        <f t="shared" si="1"/>
        <v>5.0162577241959552</v>
      </c>
    </row>
    <row r="23" spans="1:18">
      <c r="A23" s="10">
        <v>14</v>
      </c>
      <c r="B23" s="21" t="s">
        <v>102</v>
      </c>
      <c r="D23">
        <v>53</v>
      </c>
      <c r="E23">
        <v>60</v>
      </c>
      <c r="H23">
        <v>13.161</v>
      </c>
      <c r="I23">
        <f t="shared" si="0"/>
        <v>13.161</v>
      </c>
      <c r="J23">
        <f t="shared" si="1"/>
        <v>0</v>
      </c>
      <c r="M23" t="s">
        <v>95</v>
      </c>
      <c r="N23" t="s">
        <v>96</v>
      </c>
      <c r="O23" t="s">
        <v>97</v>
      </c>
      <c r="P23" t="s">
        <v>131</v>
      </c>
      <c r="Q23" t="s">
        <v>99</v>
      </c>
      <c r="R23" t="s">
        <v>132</v>
      </c>
    </row>
    <row r="24" spans="1:18">
      <c r="A24" s="10">
        <v>15</v>
      </c>
      <c r="B24" t="s">
        <v>43</v>
      </c>
      <c r="D24">
        <v>52</v>
      </c>
      <c r="E24">
        <v>63</v>
      </c>
      <c r="H24">
        <v>24.902000000000001</v>
      </c>
      <c r="I24">
        <f t="shared" si="0"/>
        <v>24.902000000000001</v>
      </c>
      <c r="J24">
        <f t="shared" si="1"/>
        <v>0</v>
      </c>
      <c r="L24" s="14" t="s">
        <v>98</v>
      </c>
      <c r="M24">
        <v>22.245000000000001</v>
      </c>
      <c r="N24">
        <v>13.161</v>
      </c>
      <c r="O24">
        <f t="shared" ref="O24:P36" si="2">AVERAGE(L24:N24)</f>
        <v>17.702999999999999</v>
      </c>
      <c r="P24">
        <v>24.527000000000001</v>
      </c>
      <c r="Q24">
        <v>49.754999999999995</v>
      </c>
      <c r="R24">
        <v>26.947666666666667</v>
      </c>
    </row>
    <row r="25" spans="1:18">
      <c r="A25" s="10">
        <v>16</v>
      </c>
      <c r="B25" s="4" t="s">
        <v>44</v>
      </c>
      <c r="D25">
        <v>59</v>
      </c>
      <c r="E25">
        <v>66</v>
      </c>
      <c r="F25">
        <v>26.518000000000001</v>
      </c>
      <c r="G25">
        <v>18.45</v>
      </c>
      <c r="H25">
        <v>32.210999999999999</v>
      </c>
      <c r="I25">
        <f t="shared" si="0"/>
        <v>25.726333333333333</v>
      </c>
      <c r="J25">
        <f t="shared" si="1"/>
        <v>5.6457259546984364</v>
      </c>
      <c r="L25" s="4" t="s">
        <v>39</v>
      </c>
      <c r="M25">
        <v>24.863333333333333</v>
      </c>
      <c r="N25">
        <v>24.902000000000001</v>
      </c>
      <c r="O25">
        <f t="shared" si="2"/>
        <v>24.882666666666665</v>
      </c>
      <c r="P25">
        <v>30.558000000000003</v>
      </c>
      <c r="Q25">
        <v>27.503</v>
      </c>
      <c r="R25">
        <v>45.491666666666667</v>
      </c>
    </row>
    <row r="26" spans="1:18">
      <c r="A26" s="10">
        <v>17</v>
      </c>
      <c r="B26" s="4" t="s">
        <v>45</v>
      </c>
      <c r="D26">
        <v>61</v>
      </c>
      <c r="E26">
        <v>63</v>
      </c>
      <c r="F26">
        <v>25.151</v>
      </c>
      <c r="G26">
        <v>25.399000000000001</v>
      </c>
      <c r="H26">
        <v>24.902000000000001</v>
      </c>
      <c r="I26">
        <f t="shared" si="0"/>
        <v>25.150666666666666</v>
      </c>
      <c r="J26">
        <f t="shared" si="1"/>
        <v>0.20289953726468229</v>
      </c>
      <c r="L26" s="4" t="s">
        <v>49</v>
      </c>
      <c r="M26">
        <v>62.283666666666669</v>
      </c>
      <c r="N26">
        <v>25.726333333333333</v>
      </c>
      <c r="O26">
        <f t="shared" si="2"/>
        <v>44.005000000000003</v>
      </c>
      <c r="P26">
        <v>32.045666666666669</v>
      </c>
      <c r="Q26">
        <v>37.118333333333339</v>
      </c>
      <c r="R26">
        <v>46.778666666666659</v>
      </c>
    </row>
    <row r="27" spans="1:18">
      <c r="A27" s="10">
        <v>18</v>
      </c>
      <c r="B27" s="4" t="s">
        <v>46</v>
      </c>
      <c r="D27">
        <v>84</v>
      </c>
      <c r="E27">
        <v>86</v>
      </c>
      <c r="F27">
        <v>60.747999999999998</v>
      </c>
      <c r="G27">
        <v>61.244999999999997</v>
      </c>
      <c r="H27">
        <v>60.24</v>
      </c>
      <c r="I27">
        <f t="shared" si="0"/>
        <v>60.744333333333337</v>
      </c>
      <c r="J27">
        <f t="shared" si="1"/>
        <v>0.41029772388135505</v>
      </c>
      <c r="L27" s="4" t="s">
        <v>60</v>
      </c>
      <c r="M27">
        <v>24.602</v>
      </c>
      <c r="N27">
        <v>25.150666666666666</v>
      </c>
      <c r="O27">
        <f t="shared" si="2"/>
        <v>24.876333333333335</v>
      </c>
      <c r="P27">
        <v>27.503</v>
      </c>
      <c r="Q27">
        <v>32.32533333333334</v>
      </c>
      <c r="R27">
        <v>32.528666666666666</v>
      </c>
    </row>
    <row r="28" spans="1:18">
      <c r="A28" s="10">
        <v>19</v>
      </c>
      <c r="B28" s="4" t="s">
        <v>47</v>
      </c>
      <c r="D28">
        <v>56</v>
      </c>
      <c r="E28">
        <v>63</v>
      </c>
      <c r="F28">
        <v>16.050999999999998</v>
      </c>
      <c r="G28" t="s">
        <v>148</v>
      </c>
      <c r="H28">
        <v>24.902000000000001</v>
      </c>
      <c r="I28">
        <f t="shared" si="0"/>
        <v>20.476500000000001</v>
      </c>
      <c r="J28">
        <f t="shared" si="1"/>
        <v>4.4254999999999995</v>
      </c>
      <c r="L28" s="4" t="s">
        <v>69</v>
      </c>
      <c r="M28" s="8">
        <v>23.269000000000002</v>
      </c>
      <c r="N28">
        <v>60.744333333333337</v>
      </c>
      <c r="P28">
        <v>44.277000000000001</v>
      </c>
      <c r="Q28">
        <v>23.189</v>
      </c>
      <c r="R28">
        <v>32.263333333333335</v>
      </c>
    </row>
    <row r="29" spans="1:18">
      <c r="A29" s="10">
        <v>20</v>
      </c>
      <c r="B29" s="4" t="s">
        <v>48</v>
      </c>
      <c r="D29">
        <v>62</v>
      </c>
      <c r="E29">
        <v>56</v>
      </c>
      <c r="F29">
        <v>13.273999999999999</v>
      </c>
      <c r="G29">
        <v>28.12</v>
      </c>
      <c r="I29">
        <f t="shared" si="0"/>
        <v>20.696999999999999</v>
      </c>
      <c r="J29">
        <f t="shared" si="1"/>
        <v>7.4230000000000045</v>
      </c>
      <c r="L29" s="4" t="s">
        <v>70</v>
      </c>
      <c r="M29">
        <v>18.45</v>
      </c>
      <c r="N29">
        <v>20.476500000000001</v>
      </c>
      <c r="O29">
        <f t="shared" si="2"/>
        <v>19.463250000000002</v>
      </c>
      <c r="P29">
        <v>10.574666666666666</v>
      </c>
      <c r="Q29">
        <v>28.005666666666666</v>
      </c>
      <c r="R29">
        <v>0</v>
      </c>
    </row>
    <row r="30" spans="1:18">
      <c r="A30" s="10">
        <v>21</v>
      </c>
      <c r="B30" s="4" t="s">
        <v>50</v>
      </c>
      <c r="D30">
        <v>60</v>
      </c>
      <c r="E30">
        <v>65</v>
      </c>
      <c r="F30">
        <v>26.518000000000001</v>
      </c>
      <c r="G30">
        <v>22.245000000000001</v>
      </c>
      <c r="H30">
        <v>30.013000000000002</v>
      </c>
      <c r="I30">
        <f t="shared" si="0"/>
        <v>26.25866666666667</v>
      </c>
      <c r="J30">
        <f t="shared" si="1"/>
        <v>3.1765700929706369</v>
      </c>
      <c r="L30" t="s">
        <v>71</v>
      </c>
      <c r="M30">
        <v>0</v>
      </c>
      <c r="N30">
        <v>20.696999999999999</v>
      </c>
      <c r="O30">
        <f t="shared" si="2"/>
        <v>10.3485</v>
      </c>
      <c r="P30">
        <v>43.951000000000001</v>
      </c>
      <c r="Q30">
        <v>13.457000000000001</v>
      </c>
      <c r="R30">
        <v>57.920999999999999</v>
      </c>
    </row>
    <row r="31" spans="1:18">
      <c r="A31" s="10">
        <v>22</v>
      </c>
      <c r="B31" s="4" t="s">
        <v>51</v>
      </c>
      <c r="D31">
        <v>60</v>
      </c>
      <c r="E31">
        <v>89</v>
      </c>
      <c r="F31">
        <v>48.331000000000003</v>
      </c>
      <c r="G31">
        <v>22.245000000000001</v>
      </c>
      <c r="H31">
        <v>63.276000000000003</v>
      </c>
      <c r="I31">
        <f t="shared" si="0"/>
        <v>44.617333333333335</v>
      </c>
      <c r="J31">
        <f t="shared" si="1"/>
        <v>16.955416643525922</v>
      </c>
      <c r="L31" s="4" t="s">
        <v>72</v>
      </c>
      <c r="M31">
        <v>12.746666666666668</v>
      </c>
      <c r="N31">
        <v>26.25866666666667</v>
      </c>
      <c r="O31">
        <f t="shared" si="2"/>
        <v>19.50266666666667</v>
      </c>
      <c r="P31">
        <v>48.466499999999996</v>
      </c>
      <c r="Q31">
        <v>25.726333333333333</v>
      </c>
      <c r="R31">
        <v>30.242666666666665</v>
      </c>
    </row>
    <row r="32" spans="1:18">
      <c r="A32" s="10">
        <v>23</v>
      </c>
      <c r="B32" s="4" t="s">
        <v>52</v>
      </c>
      <c r="D32">
        <v>58</v>
      </c>
      <c r="E32">
        <v>61</v>
      </c>
      <c r="F32">
        <v>15.994999999999999</v>
      </c>
      <c r="G32">
        <v>13.457000000000001</v>
      </c>
      <c r="H32">
        <v>18.065999999999999</v>
      </c>
      <c r="I32">
        <f t="shared" si="0"/>
        <v>15.839333333333334</v>
      </c>
      <c r="J32">
        <f t="shared" si="1"/>
        <v>1.8848332080643608</v>
      </c>
      <c r="L32" s="4" t="s">
        <v>73</v>
      </c>
      <c r="M32">
        <v>25.819999999999997</v>
      </c>
      <c r="N32">
        <v>44.617333333333335</v>
      </c>
      <c r="O32">
        <f t="shared" si="2"/>
        <v>35.218666666666664</v>
      </c>
      <c r="P32">
        <v>69.501999999999995</v>
      </c>
      <c r="Q32">
        <v>35.088666666666668</v>
      </c>
      <c r="R32">
        <v>25.819999999999997</v>
      </c>
    </row>
    <row r="33" spans="1:18">
      <c r="A33" s="10">
        <v>24</v>
      </c>
      <c r="B33" s="4" t="s">
        <v>53</v>
      </c>
      <c r="D33">
        <v>67</v>
      </c>
      <c r="E33">
        <v>58</v>
      </c>
      <c r="F33">
        <v>26.548999999999999</v>
      </c>
      <c r="G33">
        <v>38.704999999999998</v>
      </c>
      <c r="I33">
        <f t="shared" si="0"/>
        <v>32.626999999999995</v>
      </c>
      <c r="J33">
        <f t="shared" si="1"/>
        <v>6.0780000000000207</v>
      </c>
      <c r="L33" s="4" t="s">
        <v>74</v>
      </c>
      <c r="M33">
        <v>16.117333333333335</v>
      </c>
      <c r="N33">
        <v>15.839333333333334</v>
      </c>
      <c r="O33">
        <f t="shared" si="2"/>
        <v>15.978333333333335</v>
      </c>
      <c r="P33">
        <v>29.082333333333334</v>
      </c>
      <c r="Q33">
        <v>27.442999999999998</v>
      </c>
      <c r="R33">
        <v>28.475999999999999</v>
      </c>
    </row>
    <row r="34" spans="1:18">
      <c r="A34" s="10">
        <v>25</v>
      </c>
      <c r="B34" s="4" t="s">
        <v>54</v>
      </c>
      <c r="D34">
        <v>84</v>
      </c>
      <c r="E34">
        <v>71</v>
      </c>
      <c r="F34">
        <v>52.23</v>
      </c>
      <c r="G34">
        <v>61.244999999999997</v>
      </c>
      <c r="H34">
        <v>41.348999999999997</v>
      </c>
      <c r="I34">
        <f t="shared" si="0"/>
        <v>51.607999999999997</v>
      </c>
      <c r="J34">
        <f t="shared" si="1"/>
        <v>8.1344070466138039</v>
      </c>
      <c r="L34" s="4" t="s">
        <v>40</v>
      </c>
      <c r="M34">
        <v>32.463333333333331</v>
      </c>
      <c r="N34">
        <v>32.626999999999995</v>
      </c>
      <c r="O34">
        <f t="shared" si="2"/>
        <v>32.54516666666666</v>
      </c>
      <c r="P34">
        <v>58.093333333333334</v>
      </c>
      <c r="Q34">
        <v>10.574666666666666</v>
      </c>
      <c r="R34">
        <v>20.181000000000001</v>
      </c>
    </row>
    <row r="35" spans="1:18">
      <c r="A35" s="10">
        <v>26</v>
      </c>
      <c r="B35" s="4" t="s">
        <v>55</v>
      </c>
      <c r="D35">
        <v>59</v>
      </c>
      <c r="E35">
        <v>57</v>
      </c>
      <c r="F35">
        <v>0</v>
      </c>
      <c r="G35">
        <v>18.45</v>
      </c>
      <c r="I35">
        <f t="shared" si="0"/>
        <v>9.2249999999999996</v>
      </c>
      <c r="J35">
        <f t="shared" si="1"/>
        <v>9.2249999999999996</v>
      </c>
      <c r="L35" s="4" t="s">
        <v>41</v>
      </c>
      <c r="M35">
        <v>20.696999999999999</v>
      </c>
      <c r="N35">
        <v>51.607999999999997</v>
      </c>
      <c r="P35">
        <v>21.797666666666668</v>
      </c>
      <c r="Q35">
        <v>9.0329999999999995</v>
      </c>
      <c r="R35">
        <v>30.372999999999998</v>
      </c>
    </row>
    <row r="36" spans="1:18">
      <c r="A36" s="10">
        <v>27</v>
      </c>
      <c r="B36" s="21" t="s">
        <v>103</v>
      </c>
      <c r="D36">
        <v>86</v>
      </c>
      <c r="E36">
        <v>64</v>
      </c>
      <c r="F36">
        <v>49.003</v>
      </c>
      <c r="G36">
        <v>63.308999999999997</v>
      </c>
      <c r="H36">
        <v>27.581</v>
      </c>
      <c r="I36">
        <f t="shared" si="0"/>
        <v>46.631</v>
      </c>
      <c r="J36">
        <f t="shared" si="1"/>
        <v>14.682013576708982</v>
      </c>
      <c r="L36" s="4" t="s">
        <v>42</v>
      </c>
      <c r="M36">
        <v>19.597333333333335</v>
      </c>
      <c r="N36">
        <v>9.2249999999999996</v>
      </c>
      <c r="O36">
        <f t="shared" si="2"/>
        <v>14.411166666666666</v>
      </c>
      <c r="P36">
        <v>19.597333333333335</v>
      </c>
      <c r="Q36">
        <v>13.297333333333334</v>
      </c>
      <c r="R36">
        <v>23.605999999999998</v>
      </c>
    </row>
    <row r="37" spans="1:18">
      <c r="A37" s="10">
        <v>28</v>
      </c>
      <c r="B37" s="4" t="s">
        <v>56</v>
      </c>
      <c r="D37">
        <v>61</v>
      </c>
      <c r="E37">
        <v>60</v>
      </c>
      <c r="F37">
        <v>20.231999999999999</v>
      </c>
      <c r="G37">
        <v>25.399000000000001</v>
      </c>
      <c r="H37">
        <v>13.161</v>
      </c>
      <c r="I37">
        <f t="shared" si="0"/>
        <v>19.597333333333335</v>
      </c>
      <c r="J37">
        <f t="shared" si="1"/>
        <v>5.0162577241959552</v>
      </c>
    </row>
    <row r="38" spans="1:18">
      <c r="A38" s="10">
        <v>29</v>
      </c>
      <c r="B38" s="4" t="s">
        <v>57</v>
      </c>
      <c r="D38">
        <v>59</v>
      </c>
      <c r="E38">
        <v>58</v>
      </c>
      <c r="F38">
        <v>9.6519999999999992</v>
      </c>
      <c r="G38">
        <v>18.45</v>
      </c>
      <c r="I38">
        <f t="shared" si="0"/>
        <v>14.050999999999998</v>
      </c>
      <c r="J38">
        <f t="shared" si="1"/>
        <v>4.399</v>
      </c>
    </row>
    <row r="39" spans="1:18">
      <c r="A39" s="10">
        <v>30</v>
      </c>
      <c r="B39" s="4" t="s">
        <v>58</v>
      </c>
      <c r="D39">
        <v>67</v>
      </c>
      <c r="E39">
        <v>54</v>
      </c>
      <c r="F39">
        <v>20.231999999999999</v>
      </c>
      <c r="G39">
        <v>38.704999999999998</v>
      </c>
      <c r="I39">
        <f t="shared" si="0"/>
        <v>29.468499999999999</v>
      </c>
      <c r="J39">
        <f t="shared" si="1"/>
        <v>9.2365000000000013</v>
      </c>
    </row>
    <row r="40" spans="1:18">
      <c r="A40" s="10">
        <v>31</v>
      </c>
      <c r="B40" s="4" t="s">
        <v>59</v>
      </c>
      <c r="D40">
        <v>55</v>
      </c>
      <c r="E40">
        <v>57</v>
      </c>
    </row>
    <row r="41" spans="1:18">
      <c r="A41" s="10">
        <v>32</v>
      </c>
      <c r="B41" s="4" t="s">
        <v>61</v>
      </c>
      <c r="D41">
        <v>59</v>
      </c>
      <c r="E41">
        <v>64</v>
      </c>
      <c r="F41">
        <v>23.620999999999999</v>
      </c>
      <c r="G41">
        <v>18.45</v>
      </c>
      <c r="H41">
        <v>27.581</v>
      </c>
      <c r="I41">
        <f t="shared" si="0"/>
        <v>23.217333333333332</v>
      </c>
      <c r="J41">
        <f t="shared" si="1"/>
        <v>3.7386272287506093</v>
      </c>
    </row>
    <row r="42" spans="1:18">
      <c r="A42" s="10">
        <v>33</v>
      </c>
      <c r="B42" s="4" t="s">
        <v>62</v>
      </c>
      <c r="D42">
        <v>58</v>
      </c>
      <c r="E42">
        <v>55</v>
      </c>
      <c r="G42">
        <v>13.457000000000001</v>
      </c>
      <c r="I42">
        <f t="shared" si="0"/>
        <v>13.457000000000001</v>
      </c>
      <c r="J42">
        <f t="shared" si="1"/>
        <v>0</v>
      </c>
    </row>
    <row r="43" spans="1:18">
      <c r="A43" s="10">
        <v>34</v>
      </c>
      <c r="B43" s="4" t="s">
        <v>63</v>
      </c>
      <c r="D43">
        <v>61</v>
      </c>
      <c r="E43">
        <v>64</v>
      </c>
      <c r="F43">
        <v>26.548999999999999</v>
      </c>
      <c r="G43">
        <v>25.399000000000001</v>
      </c>
      <c r="H43">
        <v>27.581</v>
      </c>
      <c r="I43">
        <f t="shared" si="0"/>
        <v>26.509666666666664</v>
      </c>
      <c r="J43">
        <f t="shared" si="1"/>
        <v>0.89123185660198501</v>
      </c>
    </row>
    <row r="44" spans="1:18">
      <c r="A44" s="10">
        <v>35</v>
      </c>
      <c r="B44" s="4" t="s">
        <v>64</v>
      </c>
      <c r="D44">
        <v>63</v>
      </c>
      <c r="E44">
        <v>59</v>
      </c>
      <c r="F44">
        <v>22.041</v>
      </c>
      <c r="G44">
        <v>30.588999999999999</v>
      </c>
      <c r="H44">
        <v>0</v>
      </c>
      <c r="I44">
        <f t="shared" si="0"/>
        <v>17.543333333333333</v>
      </c>
      <c r="J44">
        <f t="shared" si="1"/>
        <v>12.886517096907481</v>
      </c>
    </row>
    <row r="45" spans="1:18">
      <c r="A45" s="10">
        <v>36</v>
      </c>
      <c r="B45" s="4" t="s">
        <v>65</v>
      </c>
      <c r="D45">
        <v>84</v>
      </c>
      <c r="E45">
        <v>56</v>
      </c>
      <c r="F45">
        <v>41.722000000000001</v>
      </c>
      <c r="G45">
        <v>61.244999999999997</v>
      </c>
      <c r="I45">
        <f t="shared" si="0"/>
        <v>51.483499999999999</v>
      </c>
      <c r="J45">
        <f t="shared" si="1"/>
        <v>9.7614999999999981</v>
      </c>
    </row>
    <row r="46" spans="1:18">
      <c r="A46" s="10">
        <v>37</v>
      </c>
      <c r="B46" s="4" t="s">
        <v>66</v>
      </c>
      <c r="D46">
        <v>58</v>
      </c>
      <c r="E46">
        <v>57</v>
      </c>
      <c r="G46">
        <v>13.457000000000001</v>
      </c>
      <c r="I46">
        <f t="shared" si="0"/>
        <v>13.457000000000001</v>
      </c>
      <c r="J46">
        <f t="shared" si="1"/>
        <v>0</v>
      </c>
    </row>
    <row r="47" spans="1:18">
      <c r="A47" s="10">
        <v>38</v>
      </c>
      <c r="B47" s="4" t="s">
        <v>67</v>
      </c>
      <c r="D47">
        <v>53</v>
      </c>
      <c r="E47">
        <v>58</v>
      </c>
    </row>
    <row r="48" spans="1:18">
      <c r="A48" s="7">
        <v>39</v>
      </c>
      <c r="B48" s="4" t="s">
        <v>68</v>
      </c>
      <c r="D48">
        <v>59</v>
      </c>
      <c r="E48">
        <v>61</v>
      </c>
      <c r="F48">
        <v>18.257999999999999</v>
      </c>
      <c r="G48">
        <v>18.45</v>
      </c>
      <c r="H48">
        <v>18.065999999999999</v>
      </c>
      <c r="I48">
        <f t="shared" si="0"/>
        <v>18.257999999999999</v>
      </c>
      <c r="J48">
        <f t="shared" si="1"/>
        <v>0.15676734353812352</v>
      </c>
    </row>
    <row r="49" spans="1:10">
      <c r="A49" s="7">
        <v>40</v>
      </c>
      <c r="B49" s="21" t="s">
        <v>104</v>
      </c>
      <c r="D49">
        <v>59</v>
      </c>
      <c r="E49">
        <v>65</v>
      </c>
      <c r="F49">
        <v>25.117999999999999</v>
      </c>
      <c r="G49">
        <v>18.45</v>
      </c>
      <c r="H49">
        <v>30.013000000000002</v>
      </c>
      <c r="I49">
        <f t="shared" si="0"/>
        <v>24.527000000000001</v>
      </c>
      <c r="J49">
        <f t="shared" si="1"/>
        <v>4.7390366812957465</v>
      </c>
    </row>
    <row r="50" spans="1:10">
      <c r="A50" s="10">
        <v>41</v>
      </c>
      <c r="B50" s="4" t="s">
        <v>105</v>
      </c>
      <c r="D50">
        <v>60</v>
      </c>
      <c r="E50">
        <v>69</v>
      </c>
      <c r="F50">
        <v>31.439</v>
      </c>
      <c r="G50">
        <v>22.245000000000001</v>
      </c>
      <c r="H50">
        <v>37.99</v>
      </c>
      <c r="I50">
        <f t="shared" si="0"/>
        <v>30.558000000000003</v>
      </c>
      <c r="J50">
        <f t="shared" si="1"/>
        <v>6.4579861153974658</v>
      </c>
    </row>
    <row r="51" spans="1:10">
      <c r="A51" s="10">
        <v>42</v>
      </c>
      <c r="B51" s="4" t="s">
        <v>106</v>
      </c>
      <c r="D51">
        <v>67</v>
      </c>
      <c r="E51">
        <v>63</v>
      </c>
      <c r="F51">
        <v>32.53</v>
      </c>
      <c r="G51">
        <v>38.704999999999998</v>
      </c>
      <c r="H51">
        <v>24.902000000000001</v>
      </c>
      <c r="I51">
        <f t="shared" si="0"/>
        <v>32.045666666666669</v>
      </c>
      <c r="J51">
        <f t="shared" si="1"/>
        <v>5.6454486880042518</v>
      </c>
    </row>
    <row r="52" spans="1:10">
      <c r="A52" s="10">
        <v>43</v>
      </c>
      <c r="B52" s="4" t="s">
        <v>107</v>
      </c>
      <c r="D52">
        <v>64</v>
      </c>
      <c r="E52">
        <v>62</v>
      </c>
      <c r="F52">
        <v>27.866</v>
      </c>
      <c r="G52">
        <v>32.844999999999999</v>
      </c>
      <c r="H52">
        <v>21.797999999999998</v>
      </c>
      <c r="I52">
        <f t="shared" si="0"/>
        <v>27.503</v>
      </c>
      <c r="J52">
        <f t="shared" si="1"/>
        <v>4.5172173588025029</v>
      </c>
    </row>
    <row r="53" spans="1:10">
      <c r="A53" s="10">
        <v>44</v>
      </c>
      <c r="B53" s="4" t="s">
        <v>108</v>
      </c>
      <c r="D53">
        <v>76</v>
      </c>
      <c r="E53">
        <v>58</v>
      </c>
      <c r="F53">
        <v>36.521999999999998</v>
      </c>
      <c r="G53">
        <v>52.031999999999996</v>
      </c>
      <c r="I53">
        <f t="shared" si="0"/>
        <v>44.277000000000001</v>
      </c>
      <c r="J53">
        <f t="shared" si="1"/>
        <v>7.7549999999999804</v>
      </c>
    </row>
    <row r="54" spans="1:10">
      <c r="A54" s="10">
        <v>45</v>
      </c>
      <c r="B54" s="4" t="s">
        <v>109</v>
      </c>
      <c r="D54">
        <v>59</v>
      </c>
      <c r="E54">
        <v>59</v>
      </c>
      <c r="F54">
        <v>13.273999999999999</v>
      </c>
      <c r="G54">
        <v>18.45</v>
      </c>
      <c r="H54">
        <v>0</v>
      </c>
      <c r="I54">
        <f t="shared" si="0"/>
        <v>10.574666666666666</v>
      </c>
      <c r="J54">
        <f t="shared" si="1"/>
        <v>7.7702606276895398</v>
      </c>
    </row>
    <row r="55" spans="1:10">
      <c r="A55" s="10">
        <v>46</v>
      </c>
      <c r="B55" s="4" t="s">
        <v>110</v>
      </c>
      <c r="D55">
        <v>77</v>
      </c>
      <c r="E55">
        <v>55</v>
      </c>
      <c r="F55">
        <v>34.615000000000002</v>
      </c>
      <c r="G55">
        <v>53.286999999999999</v>
      </c>
      <c r="I55">
        <f t="shared" si="0"/>
        <v>43.951000000000001</v>
      </c>
      <c r="J55">
        <f t="shared" si="1"/>
        <v>9.3359999999999932</v>
      </c>
    </row>
    <row r="56" spans="1:10">
      <c r="A56" s="10">
        <v>47</v>
      </c>
      <c r="B56" s="4" t="s">
        <v>111</v>
      </c>
      <c r="D56">
        <v>80</v>
      </c>
      <c r="E56">
        <v>58</v>
      </c>
      <c r="F56">
        <v>40.082000000000001</v>
      </c>
      <c r="G56">
        <v>56.850999999999999</v>
      </c>
      <c r="I56">
        <f t="shared" si="0"/>
        <v>48.466499999999996</v>
      </c>
      <c r="J56">
        <f t="shared" si="1"/>
        <v>8.3845000000000134</v>
      </c>
    </row>
    <row r="57" spans="1:10">
      <c r="A57" s="10">
        <v>48</v>
      </c>
      <c r="B57" s="4" t="s">
        <v>112</v>
      </c>
      <c r="D57">
        <v>144</v>
      </c>
      <c r="E57">
        <v>63</v>
      </c>
      <c r="F57">
        <v>77.515000000000001</v>
      </c>
      <c r="G57">
        <v>106.089</v>
      </c>
      <c r="H57">
        <v>24.902000000000001</v>
      </c>
      <c r="I57">
        <f t="shared" si="0"/>
        <v>69.501999999999995</v>
      </c>
      <c r="J57">
        <f t="shared" si="1"/>
        <v>33.625271934464223</v>
      </c>
    </row>
    <row r="58" spans="1:10">
      <c r="A58" s="10">
        <v>49</v>
      </c>
      <c r="B58" s="4" t="s">
        <v>113</v>
      </c>
      <c r="D58">
        <v>62</v>
      </c>
      <c r="E58">
        <v>65</v>
      </c>
      <c r="F58">
        <v>29.114000000000001</v>
      </c>
      <c r="G58">
        <v>28.12</v>
      </c>
      <c r="H58">
        <v>30.013000000000002</v>
      </c>
      <c r="I58">
        <f t="shared" si="0"/>
        <v>29.082333333333334</v>
      </c>
      <c r="J58">
        <f t="shared" si="1"/>
        <v>0.77313833748488325</v>
      </c>
    </row>
    <row r="59" spans="1:10">
      <c r="A59" s="10">
        <v>50</v>
      </c>
      <c r="B59" s="4" t="s">
        <v>114</v>
      </c>
      <c r="D59">
        <v>100</v>
      </c>
      <c r="E59">
        <v>69</v>
      </c>
      <c r="F59">
        <v>60.222999999999999</v>
      </c>
      <c r="G59">
        <v>76.066999999999993</v>
      </c>
      <c r="H59">
        <v>37.99</v>
      </c>
      <c r="I59">
        <f t="shared" si="0"/>
        <v>58.093333333333334</v>
      </c>
      <c r="J59">
        <f t="shared" si="1"/>
        <v>15.617641570423558</v>
      </c>
    </row>
    <row r="60" spans="1:10">
      <c r="A60" s="10">
        <v>51</v>
      </c>
      <c r="B60" s="4" t="s">
        <v>115</v>
      </c>
      <c r="D60">
        <v>59</v>
      </c>
      <c r="E60">
        <v>63</v>
      </c>
      <c r="F60">
        <v>22.041</v>
      </c>
      <c r="G60">
        <v>18.45</v>
      </c>
      <c r="H60">
        <v>24.902000000000001</v>
      </c>
      <c r="I60">
        <f t="shared" si="0"/>
        <v>21.797666666666668</v>
      </c>
      <c r="J60">
        <f t="shared" si="1"/>
        <v>2.63963183459783</v>
      </c>
    </row>
    <row r="61" spans="1:10">
      <c r="A61" s="10">
        <v>52</v>
      </c>
      <c r="B61" s="4" t="s">
        <v>116</v>
      </c>
      <c r="D61">
        <v>61</v>
      </c>
      <c r="E61">
        <v>60</v>
      </c>
      <c r="F61">
        <v>20.231999999999999</v>
      </c>
      <c r="G61">
        <v>25.399000000000001</v>
      </c>
      <c r="H61">
        <v>13.161</v>
      </c>
      <c r="I61">
        <f t="shared" si="0"/>
        <v>19.597333333333335</v>
      </c>
      <c r="J61">
        <f t="shared" si="1"/>
        <v>5.0162577241959552</v>
      </c>
    </row>
    <row r="62" spans="1:10">
      <c r="A62" s="10">
        <v>53</v>
      </c>
      <c r="B62" s="21" t="s">
        <v>117</v>
      </c>
      <c r="D62">
        <v>94</v>
      </c>
      <c r="E62">
        <v>63</v>
      </c>
      <c r="F62">
        <v>53.453000000000003</v>
      </c>
      <c r="G62">
        <v>70.91</v>
      </c>
      <c r="H62">
        <v>24.902000000000001</v>
      </c>
      <c r="I62">
        <f t="shared" si="0"/>
        <v>49.754999999999995</v>
      </c>
      <c r="J62">
        <f t="shared" si="1"/>
        <v>18.963832576776245</v>
      </c>
    </row>
    <row r="63" spans="1:10">
      <c r="A63" s="10">
        <v>54</v>
      </c>
      <c r="B63" s="4" t="s">
        <v>118</v>
      </c>
      <c r="D63">
        <v>64</v>
      </c>
      <c r="E63">
        <v>62</v>
      </c>
      <c r="F63">
        <v>27.866</v>
      </c>
      <c r="G63">
        <v>32.844999999999999</v>
      </c>
      <c r="H63">
        <v>21.797999999999998</v>
      </c>
      <c r="I63">
        <f t="shared" si="0"/>
        <v>27.503</v>
      </c>
      <c r="J63">
        <f t="shared" si="1"/>
        <v>4.5172173588025029</v>
      </c>
    </row>
    <row r="64" spans="1:10">
      <c r="A64" s="10">
        <v>55</v>
      </c>
      <c r="B64" s="4" t="s">
        <v>119</v>
      </c>
      <c r="D64">
        <v>60</v>
      </c>
      <c r="E64">
        <v>77</v>
      </c>
      <c r="F64">
        <v>39.212000000000003</v>
      </c>
      <c r="G64">
        <v>22.245000000000001</v>
      </c>
      <c r="H64">
        <v>49.898000000000003</v>
      </c>
      <c r="I64">
        <f t="shared" si="0"/>
        <v>37.118333333333339</v>
      </c>
      <c r="J64">
        <f t="shared" si="1"/>
        <v>11.38594696203271</v>
      </c>
    </row>
    <row r="65" spans="1:10">
      <c r="A65" s="10">
        <v>56</v>
      </c>
      <c r="B65" s="4" t="s">
        <v>120</v>
      </c>
      <c r="D65">
        <v>66</v>
      </c>
      <c r="E65">
        <v>64</v>
      </c>
      <c r="F65">
        <v>32.53</v>
      </c>
      <c r="G65">
        <v>36.865000000000002</v>
      </c>
      <c r="H65">
        <v>27.581</v>
      </c>
      <c r="I65">
        <f t="shared" si="0"/>
        <v>32.32533333333334</v>
      </c>
      <c r="J65">
        <f t="shared" si="1"/>
        <v>3.7929390832029868</v>
      </c>
    </row>
    <row r="66" spans="1:10">
      <c r="A66" s="10">
        <v>57</v>
      </c>
      <c r="B66" s="4" t="s">
        <v>121</v>
      </c>
      <c r="D66">
        <v>62</v>
      </c>
      <c r="E66">
        <v>58</v>
      </c>
      <c r="F66">
        <v>18.257999999999999</v>
      </c>
      <c r="G66">
        <v>28.12</v>
      </c>
      <c r="I66">
        <f t="shared" si="0"/>
        <v>23.189</v>
      </c>
      <c r="J66">
        <f t="shared" si="1"/>
        <v>4.9309999999999974</v>
      </c>
    </row>
    <row r="67" spans="1:10">
      <c r="A67" s="10">
        <v>58</v>
      </c>
      <c r="B67" s="4" t="s">
        <v>122</v>
      </c>
      <c r="D67">
        <v>66</v>
      </c>
      <c r="E67">
        <v>61</v>
      </c>
      <c r="F67">
        <v>29.085999999999999</v>
      </c>
      <c r="G67">
        <v>36.865000000000002</v>
      </c>
      <c r="H67">
        <v>18.065999999999999</v>
      </c>
      <c r="I67">
        <f t="shared" si="0"/>
        <v>28.005666666666666</v>
      </c>
      <c r="J67">
        <f t="shared" si="1"/>
        <v>7.7125845358234146</v>
      </c>
    </row>
    <row r="68" spans="1:10">
      <c r="A68" s="10">
        <v>59</v>
      </c>
      <c r="B68" s="4" t="s">
        <v>123</v>
      </c>
      <c r="D68">
        <v>58</v>
      </c>
      <c r="E68">
        <v>57</v>
      </c>
      <c r="G68">
        <v>13.457000000000001</v>
      </c>
      <c r="I68">
        <f t="shared" si="0"/>
        <v>13.457000000000001</v>
      </c>
      <c r="J68">
        <f t="shared" si="1"/>
        <v>0</v>
      </c>
    </row>
    <row r="69" spans="1:10">
      <c r="A69" s="10">
        <v>60</v>
      </c>
      <c r="B69" s="4" t="s">
        <v>124</v>
      </c>
      <c r="D69">
        <v>59</v>
      </c>
      <c r="E69">
        <v>66</v>
      </c>
      <c r="F69">
        <v>26.518000000000001</v>
      </c>
      <c r="G69">
        <v>18.45</v>
      </c>
      <c r="H69">
        <v>32.210999999999999</v>
      </c>
      <c r="I69">
        <f t="shared" si="0"/>
        <v>25.726333333333333</v>
      </c>
      <c r="J69">
        <f t="shared" si="1"/>
        <v>5.6457259546984364</v>
      </c>
    </row>
    <row r="70" spans="1:10">
      <c r="A70" s="10">
        <v>61</v>
      </c>
      <c r="B70" s="4" t="s">
        <v>125</v>
      </c>
      <c r="D70">
        <v>69</v>
      </c>
      <c r="E70">
        <v>64</v>
      </c>
      <c r="F70">
        <v>35.594000000000001</v>
      </c>
      <c r="G70">
        <v>42.091000000000001</v>
      </c>
      <c r="H70">
        <v>27.581</v>
      </c>
      <c r="I70">
        <f t="shared" si="0"/>
        <v>35.088666666666668</v>
      </c>
      <c r="J70">
        <f t="shared" si="1"/>
        <v>5.934450063447799</v>
      </c>
    </row>
    <row r="71" spans="1:10">
      <c r="A71" s="10">
        <v>62</v>
      </c>
      <c r="B71" s="4" t="s">
        <v>126</v>
      </c>
      <c r="D71">
        <v>64</v>
      </c>
      <c r="E71">
        <v>58</v>
      </c>
      <c r="F71">
        <v>22.041</v>
      </c>
      <c r="G71">
        <v>32.844999999999999</v>
      </c>
      <c r="I71">
        <f t="shared" si="0"/>
        <v>27.442999999999998</v>
      </c>
      <c r="J71">
        <f t="shared" si="1"/>
        <v>5.4020000000000099</v>
      </c>
    </row>
    <row r="72" spans="1:10">
      <c r="A72" s="10">
        <v>63</v>
      </c>
      <c r="B72" s="4" t="s">
        <v>127</v>
      </c>
      <c r="D72">
        <v>59</v>
      </c>
      <c r="E72">
        <v>59</v>
      </c>
      <c r="F72">
        <v>13.273999999999999</v>
      </c>
      <c r="G72">
        <v>18.45</v>
      </c>
      <c r="H72">
        <v>0</v>
      </c>
      <c r="I72">
        <f t="shared" si="0"/>
        <v>10.574666666666666</v>
      </c>
      <c r="J72">
        <f t="shared" si="1"/>
        <v>7.7702606276895398</v>
      </c>
    </row>
    <row r="73" spans="1:10">
      <c r="A73" s="10">
        <v>64</v>
      </c>
      <c r="B73" s="4" t="s">
        <v>128</v>
      </c>
      <c r="D73">
        <v>55</v>
      </c>
      <c r="E73">
        <v>61</v>
      </c>
      <c r="F73">
        <v>0</v>
      </c>
      <c r="H73">
        <v>18.065999999999999</v>
      </c>
      <c r="I73">
        <f t="shared" si="0"/>
        <v>9.0329999999999995</v>
      </c>
      <c r="J73">
        <f t="shared" si="1"/>
        <v>9.0329999999999995</v>
      </c>
    </row>
    <row r="74" spans="1:10">
      <c r="A74" s="10">
        <v>65</v>
      </c>
      <c r="B74" s="4" t="s">
        <v>129</v>
      </c>
      <c r="D74">
        <v>58</v>
      </c>
      <c r="E74">
        <v>60</v>
      </c>
      <c r="F74">
        <v>13.273999999999999</v>
      </c>
      <c r="G74">
        <v>13.457000000000001</v>
      </c>
      <c r="H74">
        <v>13.161</v>
      </c>
      <c r="I74">
        <f t="shared" si="0"/>
        <v>13.297333333333334</v>
      </c>
      <c r="J74">
        <f t="shared" si="1"/>
        <v>0.1219626536645092</v>
      </c>
    </row>
    <row r="75" spans="1:10">
      <c r="A75" s="10">
        <v>66</v>
      </c>
      <c r="B75" s="21" t="s">
        <v>130</v>
      </c>
      <c r="D75">
        <v>65</v>
      </c>
      <c r="E75">
        <v>61</v>
      </c>
      <c r="F75">
        <v>27.866</v>
      </c>
      <c r="G75">
        <v>34.911000000000001</v>
      </c>
      <c r="H75">
        <v>18.065999999999999</v>
      </c>
      <c r="I75">
        <f t="shared" ref="I75:I87" si="3">AVERAGE(F75:H75)</f>
        <v>26.947666666666667</v>
      </c>
      <c r="J75">
        <f t="shared" ref="J75:J87" si="4">_xlfn.STDEV.P(F75:H75)</f>
        <v>6.9075325229459148</v>
      </c>
    </row>
    <row r="76" spans="1:10">
      <c r="A76" s="10">
        <v>67</v>
      </c>
      <c r="B76" s="4" t="s">
        <v>133</v>
      </c>
      <c r="D76">
        <v>84</v>
      </c>
      <c r="E76">
        <v>64</v>
      </c>
      <c r="F76">
        <v>47.649000000000001</v>
      </c>
      <c r="G76">
        <v>61.244999999999997</v>
      </c>
      <c r="H76">
        <v>27.581</v>
      </c>
      <c r="I76">
        <f t="shared" si="3"/>
        <v>45.491666666666667</v>
      </c>
      <c r="J76">
        <f t="shared" si="4"/>
        <v>13.827672480291904</v>
      </c>
    </row>
    <row r="77" spans="1:10">
      <c r="A77" s="10">
        <v>68</v>
      </c>
      <c r="B77" s="4" t="s">
        <v>134</v>
      </c>
      <c r="D77">
        <v>76</v>
      </c>
      <c r="E77">
        <v>71</v>
      </c>
      <c r="F77">
        <v>46.954999999999998</v>
      </c>
      <c r="G77">
        <v>52.031999999999996</v>
      </c>
      <c r="H77">
        <v>41.348999999999997</v>
      </c>
      <c r="I77">
        <f t="shared" si="3"/>
        <v>46.778666666666659</v>
      </c>
      <c r="J77">
        <f t="shared" si="4"/>
        <v>4.3630984657949474</v>
      </c>
    </row>
    <row r="78" spans="1:10">
      <c r="A78" s="10">
        <v>69</v>
      </c>
      <c r="B78" s="4" t="s">
        <v>135</v>
      </c>
      <c r="D78">
        <v>64</v>
      </c>
      <c r="E78">
        <v>66</v>
      </c>
      <c r="F78">
        <v>32.53</v>
      </c>
      <c r="G78">
        <v>32.844999999999999</v>
      </c>
      <c r="H78">
        <v>32.210999999999999</v>
      </c>
      <c r="I78">
        <f t="shared" si="3"/>
        <v>32.528666666666666</v>
      </c>
      <c r="J78">
        <f t="shared" si="4"/>
        <v>0.25883113328105573</v>
      </c>
    </row>
    <row r="79" spans="1:10">
      <c r="A79" s="10">
        <v>70</v>
      </c>
      <c r="B79" s="4" t="s">
        <v>136</v>
      </c>
      <c r="D79">
        <v>73</v>
      </c>
      <c r="E79">
        <v>60</v>
      </c>
      <c r="F79">
        <v>35.572000000000003</v>
      </c>
      <c r="G79">
        <v>48.057000000000002</v>
      </c>
      <c r="H79">
        <v>13.161</v>
      </c>
      <c r="I79">
        <f t="shared" si="3"/>
        <v>32.263333333333335</v>
      </c>
      <c r="J79">
        <f t="shared" si="4"/>
        <v>14.437062497459641</v>
      </c>
    </row>
    <row r="80" spans="1:10">
      <c r="A80" s="10">
        <v>71</v>
      </c>
      <c r="B80" s="4" t="s">
        <v>137</v>
      </c>
      <c r="D80">
        <v>57</v>
      </c>
      <c r="E80">
        <v>59</v>
      </c>
      <c r="F80">
        <v>0</v>
      </c>
      <c r="G80">
        <v>0</v>
      </c>
      <c r="H80">
        <v>0</v>
      </c>
      <c r="I80">
        <f t="shared" si="3"/>
        <v>0</v>
      </c>
      <c r="J80">
        <f t="shared" si="4"/>
        <v>0</v>
      </c>
    </row>
    <row r="81" spans="1:10">
      <c r="A81" s="10">
        <v>72</v>
      </c>
      <c r="B81" s="4" t="s">
        <v>138</v>
      </c>
      <c r="D81">
        <v>73</v>
      </c>
      <c r="E81">
        <v>93</v>
      </c>
      <c r="F81">
        <v>58.616</v>
      </c>
      <c r="G81">
        <v>48.057000000000002</v>
      </c>
      <c r="H81">
        <v>67.09</v>
      </c>
      <c r="I81">
        <f t="shared" si="3"/>
        <v>57.920999999999999</v>
      </c>
      <c r="J81">
        <f t="shared" si="4"/>
        <v>7.7857151673219258</v>
      </c>
    </row>
    <row r="82" spans="1:10">
      <c r="A82" s="10">
        <v>73</v>
      </c>
      <c r="B82" s="4" t="s">
        <v>139</v>
      </c>
      <c r="D82">
        <v>64</v>
      </c>
      <c r="E82">
        <v>64</v>
      </c>
      <c r="F82">
        <v>30.302</v>
      </c>
      <c r="G82">
        <v>32.844999999999999</v>
      </c>
      <c r="H82">
        <v>27.581</v>
      </c>
      <c r="I82">
        <f t="shared" si="3"/>
        <v>30.242666666666665</v>
      </c>
      <c r="J82">
        <f t="shared" si="4"/>
        <v>2.1494285028557911</v>
      </c>
    </row>
    <row r="83" spans="1:10">
      <c r="A83" s="10">
        <v>74</v>
      </c>
      <c r="B83" s="4" t="s">
        <v>140</v>
      </c>
      <c r="D83">
        <v>64</v>
      </c>
      <c r="E83">
        <v>61</v>
      </c>
      <c r="F83">
        <v>26.548999999999999</v>
      </c>
      <c r="G83">
        <v>32.844999999999999</v>
      </c>
      <c r="H83">
        <v>18.065999999999999</v>
      </c>
      <c r="I83">
        <f t="shared" si="3"/>
        <v>25.819999999999997</v>
      </c>
      <c r="J83">
        <f t="shared" si="4"/>
        <v>6.0554818690725725</v>
      </c>
    </row>
    <row r="84" spans="1:10">
      <c r="A84" s="10">
        <v>75</v>
      </c>
      <c r="B84" s="4" t="s">
        <v>141</v>
      </c>
      <c r="D84">
        <v>65</v>
      </c>
      <c r="E84">
        <v>57</v>
      </c>
      <c r="F84">
        <v>22.041</v>
      </c>
      <c r="G84">
        <v>34.911000000000001</v>
      </c>
      <c r="I84">
        <f t="shared" si="3"/>
        <v>28.475999999999999</v>
      </c>
      <c r="J84">
        <f t="shared" si="4"/>
        <v>6.4350000000000085</v>
      </c>
    </row>
    <row r="85" spans="1:10">
      <c r="A85" s="10">
        <v>76</v>
      </c>
      <c r="B85" s="4" t="s">
        <v>142</v>
      </c>
      <c r="D85">
        <v>60</v>
      </c>
      <c r="E85">
        <v>61</v>
      </c>
      <c r="F85">
        <v>20.231999999999999</v>
      </c>
      <c r="G85">
        <v>22.245000000000001</v>
      </c>
      <c r="H85">
        <v>18.065999999999999</v>
      </c>
      <c r="I85">
        <f t="shared" si="3"/>
        <v>20.181000000000001</v>
      </c>
      <c r="J85">
        <f t="shared" si="4"/>
        <v>1.7064507024816165</v>
      </c>
    </row>
    <row r="86" spans="1:10">
      <c r="A86" s="10">
        <v>77</v>
      </c>
      <c r="B86" s="4" t="s">
        <v>143</v>
      </c>
      <c r="D86">
        <v>67</v>
      </c>
      <c r="E86">
        <v>55</v>
      </c>
      <c r="F86">
        <v>22.041</v>
      </c>
      <c r="G86">
        <v>38.704999999999998</v>
      </c>
      <c r="I86">
        <f t="shared" si="3"/>
        <v>30.372999999999998</v>
      </c>
      <c r="J86">
        <f t="shared" si="4"/>
        <v>8.3320000000000025</v>
      </c>
    </row>
    <row r="87" spans="1:10">
      <c r="A87" s="10">
        <v>78</v>
      </c>
      <c r="B87" s="4" t="s">
        <v>144</v>
      </c>
      <c r="D87">
        <v>61</v>
      </c>
      <c r="E87">
        <v>62</v>
      </c>
      <c r="F87">
        <v>23.620999999999999</v>
      </c>
      <c r="G87">
        <v>25.399000000000001</v>
      </c>
      <c r="H87">
        <v>21.797999999999998</v>
      </c>
      <c r="I87">
        <f t="shared" si="3"/>
        <v>23.605999999999998</v>
      </c>
      <c r="J87">
        <f t="shared" si="4"/>
        <v>1.4701403561111672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7"/>
  <sheetViews>
    <sheetView topLeftCell="A7" workbookViewId="0">
      <selection activeCell="R18" sqref="R18"/>
    </sheetView>
  </sheetViews>
  <sheetFormatPr defaultRowHeight="15"/>
  <cols>
    <col min="2" max="2" width="32" customWidth="1"/>
    <col min="3" max="3" width="15" customWidth="1"/>
    <col min="4" max="4" width="18.5703125" customWidth="1"/>
    <col min="5" max="5" width="17.28515625" customWidth="1"/>
    <col min="6" max="6" width="16.42578125" customWidth="1"/>
    <col min="7" max="7" width="7.85546875" customWidth="1"/>
    <col min="8" max="11" width="7.5703125" customWidth="1"/>
    <col min="12" max="12" width="11.5703125" customWidth="1"/>
    <col min="13" max="13" width="5.28515625" customWidth="1"/>
    <col min="14" max="14" width="4.85546875" customWidth="1"/>
    <col min="15" max="15" width="10.7109375" customWidth="1"/>
    <col min="16" max="16" width="14.7109375" customWidth="1"/>
    <col min="17" max="17" width="8.140625" customWidth="1"/>
    <col min="18" max="18" width="12.140625" customWidth="1"/>
    <col min="19" max="20" width="5.42578125" customWidth="1"/>
    <col min="21" max="21" width="5.140625" customWidth="1"/>
  </cols>
  <sheetData>
    <row r="1" spans="1:21">
      <c r="B1" s="3" t="s">
        <v>30</v>
      </c>
      <c r="C1" s="6" t="s">
        <v>78</v>
      </c>
      <c r="D1" s="6" t="s">
        <v>86</v>
      </c>
      <c r="E1" s="6" t="s">
        <v>87</v>
      </c>
      <c r="F1" s="12" t="s">
        <v>90</v>
      </c>
      <c r="G1" s="30" t="s">
        <v>145</v>
      </c>
      <c r="H1" s="30" t="s">
        <v>146</v>
      </c>
      <c r="I1" s="31" t="s">
        <v>147</v>
      </c>
      <c r="J1" s="31" t="s">
        <v>149</v>
      </c>
      <c r="K1" s="32"/>
    </row>
    <row r="2" spans="1:21">
      <c r="B2" s="4" t="s">
        <v>31</v>
      </c>
      <c r="D2">
        <v>59</v>
      </c>
      <c r="E2">
        <v>65</v>
      </c>
      <c r="L2" s="8"/>
      <c r="M2" s="8"/>
    </row>
    <row r="3" spans="1:21">
      <c r="B3" s="4" t="s">
        <v>32</v>
      </c>
      <c r="C3">
        <f>C9/4096</f>
        <v>2.8076171875</v>
      </c>
      <c r="D3">
        <v>75</v>
      </c>
      <c r="E3">
        <v>76</v>
      </c>
    </row>
    <row r="4" spans="1:21">
      <c r="B4" s="4" t="s">
        <v>33</v>
      </c>
      <c r="C4">
        <f>C9/1024</f>
        <v>11.23046875</v>
      </c>
      <c r="D4">
        <v>251</v>
      </c>
      <c r="E4">
        <v>242</v>
      </c>
    </row>
    <row r="5" spans="1:21">
      <c r="B5" s="4" t="s">
        <v>34</v>
      </c>
      <c r="C5">
        <f>C9/256</f>
        <v>44.921875</v>
      </c>
      <c r="D5">
        <v>336</v>
      </c>
      <c r="E5">
        <v>330</v>
      </c>
    </row>
    <row r="6" spans="1:21">
      <c r="B6" s="4" t="s">
        <v>35</v>
      </c>
      <c r="C6">
        <f>C9/64</f>
        <v>179.6875</v>
      </c>
      <c r="D6">
        <v>1478</v>
      </c>
      <c r="E6">
        <v>1521</v>
      </c>
    </row>
    <row r="7" spans="1:21">
      <c r="B7" s="4" t="s">
        <v>36</v>
      </c>
      <c r="C7">
        <f>C9/16</f>
        <v>718.75</v>
      </c>
      <c r="D7">
        <v>4520</v>
      </c>
      <c r="E7">
        <v>4486</v>
      </c>
    </row>
    <row r="8" spans="1:21">
      <c r="B8" s="4" t="s">
        <v>37</v>
      </c>
      <c r="C8">
        <f>C9/4</f>
        <v>2875</v>
      </c>
      <c r="D8">
        <v>14362</v>
      </c>
      <c r="E8">
        <v>14045</v>
      </c>
    </row>
    <row r="9" spans="1:21">
      <c r="B9" s="4" t="s">
        <v>38</v>
      </c>
      <c r="C9">
        <v>11500</v>
      </c>
      <c r="D9">
        <v>37492</v>
      </c>
      <c r="E9">
        <v>37686</v>
      </c>
    </row>
    <row r="10" spans="1:21">
      <c r="A10" s="19">
        <v>1</v>
      </c>
      <c r="B10" s="22" t="s">
        <v>101</v>
      </c>
      <c r="C10" s="20"/>
      <c r="D10" s="20">
        <v>61</v>
      </c>
      <c r="E10" s="20">
        <v>62</v>
      </c>
      <c r="G10">
        <v>3.1920000000000002</v>
      </c>
      <c r="I10">
        <f>AVERAGE(F10:H10)</f>
        <v>3.1920000000000002</v>
      </c>
      <c r="J10">
        <f>_xlfn.STDEV.P(F10:H10)</f>
        <v>0</v>
      </c>
    </row>
    <row r="11" spans="1:21">
      <c r="A11" s="7">
        <v>2</v>
      </c>
      <c r="B11" s="4" t="s">
        <v>39</v>
      </c>
      <c r="D11">
        <v>81</v>
      </c>
      <c r="E11">
        <v>73</v>
      </c>
      <c r="F11">
        <v>10.324999999999999</v>
      </c>
      <c r="G11">
        <v>13.27</v>
      </c>
      <c r="H11">
        <v>6.9189999999999996</v>
      </c>
      <c r="I11">
        <f t="shared" ref="I11:I74" si="0">AVERAGE(F11:H11)</f>
        <v>10.171333333333333</v>
      </c>
      <c r="J11">
        <f t="shared" ref="J11:J74" si="1">_xlfn.STDEV.P(F11:H11)</f>
        <v>2.5950607357482447</v>
      </c>
    </row>
    <row r="12" spans="1:21">
      <c r="A12" s="7">
        <v>3</v>
      </c>
      <c r="B12" s="4" t="s">
        <v>49</v>
      </c>
      <c r="D12">
        <v>155</v>
      </c>
      <c r="E12">
        <v>152</v>
      </c>
      <c r="F12">
        <v>30.585000000000001</v>
      </c>
      <c r="G12">
        <v>32.033999999999999</v>
      </c>
      <c r="H12">
        <v>29.16</v>
      </c>
      <c r="I12">
        <f t="shared" si="0"/>
        <v>30.593</v>
      </c>
      <c r="J12">
        <f t="shared" si="1"/>
        <v>1.1733192234000085</v>
      </c>
    </row>
    <row r="13" spans="1:21">
      <c r="A13" s="7">
        <v>4</v>
      </c>
      <c r="B13" s="4" t="s">
        <v>60</v>
      </c>
      <c r="D13">
        <v>69</v>
      </c>
      <c r="E13">
        <v>67</v>
      </c>
      <c r="F13">
        <v>5.9880000000000004</v>
      </c>
      <c r="G13">
        <v>8.2940000000000005</v>
      </c>
      <c r="H13">
        <v>2.9980000000000002</v>
      </c>
      <c r="I13">
        <f t="shared" si="0"/>
        <v>5.7600000000000007</v>
      </c>
      <c r="J13">
        <f t="shared" si="1"/>
        <v>2.1680854841695418</v>
      </c>
    </row>
    <row r="14" spans="1:21" s="8" customFormat="1">
      <c r="A14" s="7">
        <v>5</v>
      </c>
      <c r="B14" s="4" t="s">
        <v>69</v>
      </c>
      <c r="D14">
        <v>74</v>
      </c>
      <c r="E14">
        <v>68</v>
      </c>
      <c r="F14">
        <v>7.61</v>
      </c>
      <c r="G14">
        <v>10.558999999999999</v>
      </c>
      <c r="H14">
        <v>3.8420000000000001</v>
      </c>
      <c r="I14">
        <f t="shared" si="0"/>
        <v>7.3369999999999997</v>
      </c>
      <c r="J14">
        <f t="shared" si="1"/>
        <v>2.748989996344112</v>
      </c>
      <c r="K14"/>
      <c r="L14"/>
      <c r="M14"/>
      <c r="N14"/>
      <c r="O14"/>
      <c r="P14"/>
      <c r="Q14"/>
      <c r="R14"/>
      <c r="S14"/>
      <c r="T14"/>
      <c r="U14"/>
    </row>
    <row r="15" spans="1:21">
      <c r="A15" s="7">
        <v>6</v>
      </c>
      <c r="B15" s="4" t="s">
        <v>70</v>
      </c>
      <c r="D15">
        <v>62</v>
      </c>
      <c r="E15">
        <v>65</v>
      </c>
      <c r="F15">
        <v>2.6139999999999999</v>
      </c>
      <c r="G15">
        <v>4.0449999999999999</v>
      </c>
      <c r="H15">
        <v>0</v>
      </c>
      <c r="I15">
        <f t="shared" si="0"/>
        <v>2.2196666666666665</v>
      </c>
      <c r="J15">
        <f t="shared" si="1"/>
        <v>1.6747398471271753</v>
      </c>
    </row>
    <row r="16" spans="1:21">
      <c r="A16" s="7">
        <v>7</v>
      </c>
      <c r="B16" t="s">
        <v>71</v>
      </c>
      <c r="D16">
        <v>65</v>
      </c>
      <c r="E16">
        <v>62</v>
      </c>
      <c r="F16">
        <v>2.6139999999999999</v>
      </c>
      <c r="G16">
        <v>6.109</v>
      </c>
      <c r="I16">
        <f t="shared" si="0"/>
        <v>4.3614999999999995</v>
      </c>
      <c r="J16">
        <f t="shared" si="1"/>
        <v>1.7475000000000018</v>
      </c>
    </row>
    <row r="17" spans="1:18">
      <c r="A17" s="10">
        <v>8</v>
      </c>
      <c r="B17" s="4" t="s">
        <v>72</v>
      </c>
      <c r="D17">
        <v>77</v>
      </c>
      <c r="E17">
        <v>69</v>
      </c>
      <c r="F17">
        <v>8.5790000000000006</v>
      </c>
      <c r="G17">
        <v>11.768000000000001</v>
      </c>
      <c r="H17">
        <v>4.5469999999999997</v>
      </c>
      <c r="I17">
        <f t="shared" si="0"/>
        <v>8.298</v>
      </c>
      <c r="J17">
        <f t="shared" si="1"/>
        <v>2.9546495562079769</v>
      </c>
    </row>
    <row r="18" spans="1:18">
      <c r="A18" s="7">
        <v>9</v>
      </c>
      <c r="B18" s="4" t="s">
        <v>73</v>
      </c>
      <c r="D18">
        <v>109</v>
      </c>
      <c r="E18">
        <v>73</v>
      </c>
      <c r="F18">
        <v>15.321</v>
      </c>
      <c r="G18">
        <v>21.667999999999999</v>
      </c>
      <c r="H18">
        <v>6.9189999999999996</v>
      </c>
      <c r="I18">
        <f t="shared" si="0"/>
        <v>14.635999999999997</v>
      </c>
      <c r="J18">
        <f t="shared" si="1"/>
        <v>6.0407046498456367</v>
      </c>
    </row>
    <row r="19" spans="1:18">
      <c r="A19" s="7">
        <v>10</v>
      </c>
      <c r="B19" s="4" t="s">
        <v>74</v>
      </c>
      <c r="D19">
        <v>65</v>
      </c>
      <c r="E19">
        <v>64</v>
      </c>
      <c r="F19">
        <v>3.56</v>
      </c>
      <c r="G19">
        <v>6.109</v>
      </c>
      <c r="I19">
        <f t="shared" si="0"/>
        <v>4.8345000000000002</v>
      </c>
      <c r="J19">
        <f t="shared" si="1"/>
        <v>1.2744999999999997</v>
      </c>
    </row>
    <row r="20" spans="1:18">
      <c r="A20" s="7">
        <v>11</v>
      </c>
      <c r="B20" s="4" t="s">
        <v>40</v>
      </c>
      <c r="D20">
        <v>61</v>
      </c>
      <c r="E20">
        <v>72</v>
      </c>
      <c r="F20">
        <v>5.0119999999999996</v>
      </c>
      <c r="G20">
        <v>3.1920000000000002</v>
      </c>
      <c r="H20">
        <v>6.3769999999999998</v>
      </c>
      <c r="I20">
        <f t="shared" si="0"/>
        <v>4.8603333333333332</v>
      </c>
      <c r="J20">
        <f t="shared" si="1"/>
        <v>1.3046859988347972</v>
      </c>
    </row>
    <row r="21" spans="1:18">
      <c r="A21" s="10">
        <v>12</v>
      </c>
      <c r="B21" s="4" t="s">
        <v>41</v>
      </c>
      <c r="D21">
        <v>65</v>
      </c>
      <c r="E21">
        <v>71</v>
      </c>
      <c r="F21">
        <v>5.9880000000000004</v>
      </c>
      <c r="G21">
        <v>6.109</v>
      </c>
      <c r="H21">
        <v>5.827</v>
      </c>
      <c r="I21">
        <f t="shared" si="0"/>
        <v>5.9746666666666668</v>
      </c>
      <c r="J21">
        <f t="shared" si="1"/>
        <v>0.11551142319653453</v>
      </c>
    </row>
    <row r="22" spans="1:18">
      <c r="A22" s="10">
        <v>13</v>
      </c>
      <c r="B22" s="4" t="s">
        <v>42</v>
      </c>
      <c r="D22">
        <v>59</v>
      </c>
      <c r="E22">
        <v>65</v>
      </c>
      <c r="F22">
        <v>0</v>
      </c>
      <c r="G22">
        <v>0</v>
      </c>
      <c r="H22">
        <v>0</v>
      </c>
      <c r="I22">
        <f t="shared" si="0"/>
        <v>0</v>
      </c>
      <c r="J22">
        <f t="shared" si="1"/>
        <v>0</v>
      </c>
      <c r="M22" t="s">
        <v>95</v>
      </c>
      <c r="N22" t="s">
        <v>96</v>
      </c>
      <c r="O22" t="s">
        <v>97</v>
      </c>
      <c r="P22" t="s">
        <v>131</v>
      </c>
      <c r="Q22" t="s">
        <v>99</v>
      </c>
      <c r="R22" t="s">
        <v>132</v>
      </c>
    </row>
    <row r="23" spans="1:18">
      <c r="A23" s="10">
        <v>14</v>
      </c>
      <c r="B23" s="21" t="s">
        <v>102</v>
      </c>
      <c r="D23">
        <v>117</v>
      </c>
      <c r="E23">
        <v>71</v>
      </c>
      <c r="F23">
        <v>16.259</v>
      </c>
      <c r="G23">
        <v>23.677</v>
      </c>
      <c r="H23">
        <v>5.827</v>
      </c>
      <c r="I23">
        <f t="shared" si="0"/>
        <v>15.254333333333333</v>
      </c>
      <c r="J23">
        <f t="shared" si="1"/>
        <v>7.321777622651183</v>
      </c>
      <c r="L23" s="14" t="s">
        <v>98</v>
      </c>
      <c r="M23">
        <v>3.1920000000000002</v>
      </c>
      <c r="N23">
        <v>15.254333333333333</v>
      </c>
      <c r="O23">
        <v>7.8546666666666667</v>
      </c>
      <c r="P23">
        <v>8.6216666666666661</v>
      </c>
      <c r="Q23">
        <v>5.6925000000000008</v>
      </c>
      <c r="R23">
        <v>7.9830000000000005</v>
      </c>
    </row>
    <row r="24" spans="1:18">
      <c r="A24" s="10">
        <v>15</v>
      </c>
      <c r="B24" t="s">
        <v>43</v>
      </c>
      <c r="D24">
        <v>66</v>
      </c>
      <c r="E24">
        <v>114</v>
      </c>
      <c r="F24">
        <v>15.009</v>
      </c>
      <c r="G24">
        <v>6.7130000000000001</v>
      </c>
      <c r="H24">
        <v>20.597999999999999</v>
      </c>
      <c r="I24">
        <f t="shared" si="0"/>
        <v>14.106666666666667</v>
      </c>
      <c r="J24">
        <f t="shared" si="1"/>
        <v>5.7043235259659699</v>
      </c>
      <c r="L24" s="4" t="s">
        <v>39</v>
      </c>
      <c r="M24">
        <v>10.171333333333333</v>
      </c>
      <c r="N24">
        <v>14.106666666666667</v>
      </c>
      <c r="O24">
        <v>4.9020000000000001</v>
      </c>
      <c r="P24">
        <v>3.8656666666666664</v>
      </c>
      <c r="Q24">
        <v>5.3213333333333335</v>
      </c>
      <c r="R24">
        <v>5.6613333333333342</v>
      </c>
    </row>
    <row r="25" spans="1:18">
      <c r="A25" s="10">
        <v>16</v>
      </c>
      <c r="B25" s="4" t="s">
        <v>44</v>
      </c>
      <c r="D25">
        <v>90</v>
      </c>
      <c r="E25">
        <v>80</v>
      </c>
      <c r="F25">
        <v>13.334</v>
      </c>
      <c r="G25">
        <v>16.286000000000001</v>
      </c>
      <c r="H25">
        <v>10.090999999999999</v>
      </c>
      <c r="I25">
        <f t="shared" si="0"/>
        <v>13.237</v>
      </c>
      <c r="J25">
        <f t="shared" si="1"/>
        <v>2.5300280630854641</v>
      </c>
      <c r="L25" s="4" t="s">
        <v>49</v>
      </c>
      <c r="M25">
        <v>30.593</v>
      </c>
      <c r="N25">
        <v>13.237</v>
      </c>
      <c r="O25">
        <v>3.1920000000000002</v>
      </c>
      <c r="P25">
        <v>7.258</v>
      </c>
      <c r="Q25">
        <v>9.8456666666666663</v>
      </c>
      <c r="R25">
        <v>14.153333333333336</v>
      </c>
    </row>
    <row r="26" spans="1:18">
      <c r="A26" s="10">
        <v>17</v>
      </c>
      <c r="B26" s="4" t="s">
        <v>45</v>
      </c>
      <c r="D26">
        <v>78</v>
      </c>
      <c r="E26">
        <v>63</v>
      </c>
      <c r="F26">
        <v>7.36</v>
      </c>
      <c r="G26">
        <v>12.163</v>
      </c>
      <c r="I26">
        <f t="shared" si="0"/>
        <v>9.7614999999999998</v>
      </c>
      <c r="J26">
        <f t="shared" si="1"/>
        <v>2.4015000000000022</v>
      </c>
      <c r="L26" s="4" t="s">
        <v>60</v>
      </c>
      <c r="M26">
        <v>5.7600000000000007</v>
      </c>
      <c r="N26">
        <v>9.7614999999999998</v>
      </c>
      <c r="O26">
        <v>7.8535000000000004</v>
      </c>
      <c r="Q26">
        <v>12.894666666666668</v>
      </c>
      <c r="R26">
        <v>13.258000000000001</v>
      </c>
    </row>
    <row r="27" spans="1:18">
      <c r="A27" s="10">
        <v>18</v>
      </c>
      <c r="B27" s="4" t="s">
        <v>46</v>
      </c>
      <c r="D27">
        <v>73</v>
      </c>
      <c r="E27">
        <v>72</v>
      </c>
      <c r="F27">
        <v>8.3279999999999994</v>
      </c>
      <c r="G27">
        <v>10.141999999999999</v>
      </c>
      <c r="H27">
        <v>6.3769999999999998</v>
      </c>
      <c r="I27">
        <f t="shared" si="0"/>
        <v>8.282333333333332</v>
      </c>
      <c r="J27">
        <f t="shared" si="1"/>
        <v>1.5373939710504319</v>
      </c>
      <c r="L27" s="4" t="s">
        <v>69</v>
      </c>
      <c r="M27">
        <v>7.3369999999999997</v>
      </c>
      <c r="N27">
        <v>8.282333333333332</v>
      </c>
      <c r="P27">
        <v>5.4030000000000005</v>
      </c>
      <c r="R27">
        <v>7.9979999999999993</v>
      </c>
    </row>
    <row r="28" spans="1:18">
      <c r="A28" s="10">
        <v>19</v>
      </c>
      <c r="B28" s="4" t="s">
        <v>47</v>
      </c>
      <c r="D28">
        <v>64</v>
      </c>
      <c r="E28">
        <v>56</v>
      </c>
      <c r="G28">
        <v>5.4909999999999997</v>
      </c>
      <c r="I28">
        <f t="shared" si="0"/>
        <v>5.4909999999999997</v>
      </c>
      <c r="J28">
        <f t="shared" si="1"/>
        <v>0</v>
      </c>
      <c r="L28" s="4" t="s">
        <v>70</v>
      </c>
      <c r="M28">
        <v>2.2196666666666665</v>
      </c>
      <c r="N28">
        <v>5.4909999999999997</v>
      </c>
      <c r="O28">
        <v>4.0449999999999999</v>
      </c>
      <c r="Q28">
        <v>5.1665000000000001</v>
      </c>
    </row>
    <row r="29" spans="1:18">
      <c r="A29" s="10">
        <v>20</v>
      </c>
      <c r="B29" s="4" t="s">
        <v>48</v>
      </c>
      <c r="D29">
        <v>74</v>
      </c>
      <c r="E29">
        <v>74</v>
      </c>
      <c r="F29">
        <v>9.0259999999999998</v>
      </c>
      <c r="G29">
        <v>10.558999999999999</v>
      </c>
      <c r="H29">
        <v>7.4349999999999996</v>
      </c>
      <c r="I29">
        <f t="shared" si="0"/>
        <v>9.0066666666666659</v>
      </c>
      <c r="J29">
        <f t="shared" si="1"/>
        <v>1.2754409259372068</v>
      </c>
      <c r="L29" t="s">
        <v>71</v>
      </c>
      <c r="M29">
        <v>4.3614999999999995</v>
      </c>
      <c r="N29">
        <v>9.0066666666666659</v>
      </c>
      <c r="O29">
        <v>8.0643333333333338</v>
      </c>
      <c r="P29">
        <v>2.085</v>
      </c>
      <c r="R29">
        <v>10.29</v>
      </c>
    </row>
    <row r="30" spans="1:18">
      <c r="A30" s="10">
        <v>21</v>
      </c>
      <c r="B30" s="4" t="s">
        <v>50</v>
      </c>
      <c r="D30">
        <v>96</v>
      </c>
      <c r="E30">
        <v>76</v>
      </c>
      <c r="F30">
        <v>13.670999999999999</v>
      </c>
      <c r="G30">
        <v>18.093</v>
      </c>
      <c r="H30">
        <v>8.3819999999999997</v>
      </c>
      <c r="I30">
        <f t="shared" si="0"/>
        <v>13.382</v>
      </c>
      <c r="J30">
        <f t="shared" si="1"/>
        <v>3.9697624614074805</v>
      </c>
      <c r="L30" s="4" t="s">
        <v>72</v>
      </c>
      <c r="M30">
        <v>8.298</v>
      </c>
      <c r="N30">
        <v>13.382</v>
      </c>
      <c r="O30">
        <v>9.8883333333333336</v>
      </c>
      <c r="P30">
        <v>0</v>
      </c>
      <c r="Q30">
        <v>7.01</v>
      </c>
      <c r="R30">
        <v>4.8345000000000002</v>
      </c>
    </row>
    <row r="31" spans="1:18">
      <c r="A31" s="10">
        <v>22</v>
      </c>
      <c r="B31" s="4" t="s">
        <v>51</v>
      </c>
      <c r="D31">
        <v>79</v>
      </c>
      <c r="E31">
        <v>73</v>
      </c>
      <c r="F31">
        <v>9.9179999999999993</v>
      </c>
      <c r="G31">
        <v>12.534000000000001</v>
      </c>
      <c r="H31">
        <v>6.9189999999999996</v>
      </c>
      <c r="I31">
        <f t="shared" si="0"/>
        <v>9.7903333333333329</v>
      </c>
      <c r="J31">
        <f t="shared" si="1"/>
        <v>2.2940910085599437</v>
      </c>
      <c r="L31" s="4" t="s">
        <v>73</v>
      </c>
      <c r="M31">
        <v>14.635999999999997</v>
      </c>
      <c r="N31">
        <v>9.7903333333333329</v>
      </c>
      <c r="O31">
        <v>3.5804999999999998</v>
      </c>
      <c r="P31">
        <v>17.5855</v>
      </c>
      <c r="Q31">
        <v>4.3639999999999999</v>
      </c>
      <c r="R31">
        <v>14.961666666666666</v>
      </c>
    </row>
    <row r="32" spans="1:18">
      <c r="A32" s="10">
        <v>23</v>
      </c>
      <c r="B32" s="4" t="s">
        <v>52</v>
      </c>
      <c r="D32">
        <v>65</v>
      </c>
      <c r="E32">
        <v>56</v>
      </c>
      <c r="G32">
        <v>6.109</v>
      </c>
      <c r="I32">
        <f t="shared" si="0"/>
        <v>6.109</v>
      </c>
      <c r="J32">
        <f t="shared" si="1"/>
        <v>0</v>
      </c>
      <c r="L32" s="4" t="s">
        <v>74</v>
      </c>
      <c r="M32">
        <v>4.8345000000000002</v>
      </c>
      <c r="N32">
        <v>6.109</v>
      </c>
      <c r="O32">
        <v>11.279</v>
      </c>
      <c r="Q32">
        <v>8.8650000000000002</v>
      </c>
      <c r="R32">
        <v>6.883</v>
      </c>
    </row>
    <row r="33" spans="1:18">
      <c r="A33" s="10">
        <v>24</v>
      </c>
      <c r="B33" s="4" t="s">
        <v>53</v>
      </c>
      <c r="D33">
        <v>80</v>
      </c>
      <c r="E33">
        <v>61</v>
      </c>
      <c r="F33">
        <v>7.3369999999999997</v>
      </c>
      <c r="G33">
        <v>12.913</v>
      </c>
      <c r="I33">
        <f t="shared" si="0"/>
        <v>10.125</v>
      </c>
      <c r="J33">
        <f t="shared" si="1"/>
        <v>2.7880000000000016</v>
      </c>
      <c r="L33" s="4" t="s">
        <v>40</v>
      </c>
      <c r="M33">
        <v>4.8603333333333332</v>
      </c>
      <c r="N33">
        <v>10.125</v>
      </c>
      <c r="O33">
        <v>0</v>
      </c>
      <c r="P33">
        <v>3.1920000000000002</v>
      </c>
      <c r="Q33">
        <v>4.4954999999999998</v>
      </c>
      <c r="R33">
        <v>15.762666666666666</v>
      </c>
    </row>
    <row r="34" spans="1:18">
      <c r="A34" s="10">
        <v>25</v>
      </c>
      <c r="B34" s="4" t="s">
        <v>54</v>
      </c>
      <c r="D34">
        <v>63</v>
      </c>
      <c r="E34">
        <v>72</v>
      </c>
      <c r="F34">
        <v>5.6660000000000004</v>
      </c>
      <c r="G34">
        <v>4.8209999999999997</v>
      </c>
      <c r="H34">
        <v>6.3769999999999998</v>
      </c>
      <c r="I34">
        <f t="shared" si="0"/>
        <v>5.6213333333333333</v>
      </c>
      <c r="J34">
        <f t="shared" si="1"/>
        <v>0.6360190423424591</v>
      </c>
      <c r="L34" s="4" t="s">
        <v>41</v>
      </c>
      <c r="M34">
        <v>5.9746666666666668</v>
      </c>
      <c r="N34">
        <v>5.6213333333333333</v>
      </c>
      <c r="Q34">
        <v>5.6925000000000008</v>
      </c>
    </row>
    <row r="35" spans="1:18">
      <c r="A35" s="10">
        <v>26</v>
      </c>
      <c r="B35" s="4" t="s">
        <v>55</v>
      </c>
      <c r="D35">
        <v>77</v>
      </c>
      <c r="E35">
        <v>66</v>
      </c>
      <c r="F35">
        <v>7.8540000000000001</v>
      </c>
      <c r="G35">
        <v>11.768000000000001</v>
      </c>
      <c r="H35">
        <v>2.004</v>
      </c>
      <c r="I35">
        <f t="shared" si="0"/>
        <v>7.2086666666666668</v>
      </c>
      <c r="J35">
        <f t="shared" si="1"/>
        <v>4.0121702633639851</v>
      </c>
      <c r="L35" s="4" t="s">
        <v>42</v>
      </c>
      <c r="M35">
        <v>0</v>
      </c>
      <c r="N35">
        <v>7.2086666666666668</v>
      </c>
      <c r="O35">
        <v>0</v>
      </c>
    </row>
    <row r="36" spans="1:18">
      <c r="A36" s="10">
        <v>27</v>
      </c>
      <c r="B36" s="21" t="s">
        <v>103</v>
      </c>
      <c r="D36">
        <v>70</v>
      </c>
      <c r="E36">
        <v>73</v>
      </c>
      <c r="F36">
        <v>7.8540000000000001</v>
      </c>
      <c r="G36">
        <v>8.7910000000000004</v>
      </c>
      <c r="H36">
        <v>6.9189999999999996</v>
      </c>
      <c r="I36">
        <f t="shared" si="0"/>
        <v>7.8546666666666667</v>
      </c>
      <c r="J36">
        <f t="shared" si="1"/>
        <v>0.7642409451359059</v>
      </c>
    </row>
    <row r="37" spans="1:18">
      <c r="A37" s="10">
        <v>28</v>
      </c>
      <c r="B37" s="4" t="s">
        <v>56</v>
      </c>
      <c r="D37">
        <v>66</v>
      </c>
      <c r="E37">
        <v>62</v>
      </c>
      <c r="F37">
        <v>3.0910000000000002</v>
      </c>
      <c r="G37">
        <v>6.7130000000000001</v>
      </c>
      <c r="I37">
        <f t="shared" si="0"/>
        <v>4.9020000000000001</v>
      </c>
      <c r="J37">
        <f t="shared" si="1"/>
        <v>1.8109999999999995</v>
      </c>
    </row>
    <row r="38" spans="1:18">
      <c r="A38" s="10">
        <v>29</v>
      </c>
      <c r="B38" s="4" t="s">
        <v>57</v>
      </c>
      <c r="D38">
        <v>61</v>
      </c>
      <c r="E38">
        <v>57</v>
      </c>
      <c r="G38">
        <v>3.1920000000000002</v>
      </c>
      <c r="I38">
        <f t="shared" si="0"/>
        <v>3.1920000000000002</v>
      </c>
      <c r="J38">
        <f t="shared" si="1"/>
        <v>0</v>
      </c>
    </row>
    <row r="39" spans="1:18">
      <c r="A39" s="10">
        <v>30</v>
      </c>
      <c r="B39" s="4" t="s">
        <v>58</v>
      </c>
      <c r="D39">
        <v>76</v>
      </c>
      <c r="E39">
        <v>55</v>
      </c>
      <c r="F39">
        <v>4.327</v>
      </c>
      <c r="G39">
        <v>11.38</v>
      </c>
      <c r="I39">
        <f t="shared" si="0"/>
        <v>7.8535000000000004</v>
      </c>
      <c r="J39">
        <f t="shared" si="1"/>
        <v>3.5264999999999991</v>
      </c>
    </row>
    <row r="40" spans="1:18">
      <c r="A40" s="10">
        <v>31</v>
      </c>
      <c r="B40" s="4" t="s">
        <v>59</v>
      </c>
      <c r="D40">
        <v>55</v>
      </c>
      <c r="E40">
        <v>54</v>
      </c>
    </row>
    <row r="41" spans="1:18">
      <c r="A41" s="10">
        <v>32</v>
      </c>
      <c r="B41" s="4" t="s">
        <v>61</v>
      </c>
      <c r="D41">
        <v>62</v>
      </c>
      <c r="E41">
        <v>57</v>
      </c>
      <c r="G41">
        <v>4.0449999999999999</v>
      </c>
      <c r="I41">
        <f t="shared" si="0"/>
        <v>4.0449999999999999</v>
      </c>
      <c r="J41">
        <f t="shared" si="1"/>
        <v>0</v>
      </c>
    </row>
    <row r="42" spans="1:18">
      <c r="A42" s="10">
        <v>33</v>
      </c>
      <c r="B42" s="4" t="s">
        <v>62</v>
      </c>
      <c r="D42">
        <v>67</v>
      </c>
      <c r="E42">
        <v>77</v>
      </c>
      <c r="F42">
        <v>8.1150000000000002</v>
      </c>
      <c r="G42">
        <v>7.258</v>
      </c>
      <c r="H42">
        <v>8.82</v>
      </c>
      <c r="I42">
        <f t="shared" si="0"/>
        <v>8.0643333333333338</v>
      </c>
      <c r="J42">
        <f t="shared" si="1"/>
        <v>0.63868945679588474</v>
      </c>
    </row>
    <row r="43" spans="1:18">
      <c r="A43" s="10">
        <v>34</v>
      </c>
      <c r="B43" s="4" t="s">
        <v>63</v>
      </c>
      <c r="D43">
        <v>71</v>
      </c>
      <c r="E43">
        <v>81</v>
      </c>
      <c r="F43">
        <v>9.9179999999999993</v>
      </c>
      <c r="G43">
        <v>9.2490000000000006</v>
      </c>
      <c r="H43">
        <v>10.497999999999999</v>
      </c>
      <c r="I43">
        <f t="shared" si="0"/>
        <v>9.8883333333333336</v>
      </c>
      <c r="J43">
        <f t="shared" si="1"/>
        <v>0.51033344219463184</v>
      </c>
    </row>
    <row r="44" spans="1:18">
      <c r="A44" s="10">
        <v>35</v>
      </c>
      <c r="B44" s="4" t="s">
        <v>64</v>
      </c>
      <c r="D44">
        <v>58</v>
      </c>
      <c r="E44">
        <v>69</v>
      </c>
      <c r="F44">
        <v>2.6139999999999999</v>
      </c>
      <c r="H44">
        <v>4.5469999999999997</v>
      </c>
      <c r="I44">
        <f t="shared" si="0"/>
        <v>3.5804999999999998</v>
      </c>
      <c r="J44">
        <f t="shared" si="1"/>
        <v>0.9664999999999998</v>
      </c>
    </row>
    <row r="45" spans="1:18">
      <c r="A45" s="10">
        <v>36</v>
      </c>
      <c r="B45" s="4" t="s">
        <v>65</v>
      </c>
      <c r="D45">
        <v>83</v>
      </c>
      <c r="E45">
        <v>63</v>
      </c>
      <c r="F45">
        <v>8.5790000000000006</v>
      </c>
      <c r="G45">
        <v>13.978999999999999</v>
      </c>
      <c r="I45">
        <f t="shared" si="0"/>
        <v>11.279</v>
      </c>
      <c r="J45">
        <f t="shared" si="1"/>
        <v>2.6999999999999957</v>
      </c>
    </row>
    <row r="46" spans="1:18">
      <c r="A46" s="10">
        <v>37</v>
      </c>
      <c r="B46" s="4" t="s">
        <v>66</v>
      </c>
      <c r="D46">
        <v>59</v>
      </c>
      <c r="E46">
        <v>59</v>
      </c>
      <c r="G46">
        <v>0</v>
      </c>
      <c r="I46">
        <f t="shared" si="0"/>
        <v>0</v>
      </c>
      <c r="J46">
        <f t="shared" si="1"/>
        <v>0</v>
      </c>
    </row>
    <row r="47" spans="1:18">
      <c r="A47" s="10">
        <v>38</v>
      </c>
      <c r="B47" s="4" t="s">
        <v>67</v>
      </c>
      <c r="D47">
        <v>57</v>
      </c>
      <c r="E47">
        <v>58</v>
      </c>
    </row>
    <row r="48" spans="1:18">
      <c r="A48" s="7">
        <v>39</v>
      </c>
      <c r="B48" s="4" t="s">
        <v>68</v>
      </c>
      <c r="D48">
        <v>59</v>
      </c>
      <c r="E48">
        <v>56</v>
      </c>
      <c r="G48">
        <v>0</v>
      </c>
      <c r="I48">
        <f t="shared" si="0"/>
        <v>0</v>
      </c>
      <c r="J48">
        <f t="shared" si="1"/>
        <v>0</v>
      </c>
    </row>
    <row r="49" spans="1:10">
      <c r="A49" s="7">
        <v>40</v>
      </c>
      <c r="B49" s="21" t="s">
        <v>104</v>
      </c>
      <c r="D49">
        <v>63</v>
      </c>
      <c r="E49">
        <v>85</v>
      </c>
      <c r="F49">
        <v>9.0459999999999994</v>
      </c>
      <c r="G49">
        <v>4.8209999999999997</v>
      </c>
      <c r="H49">
        <v>11.997999999999999</v>
      </c>
      <c r="I49">
        <f t="shared" si="0"/>
        <v>8.6216666666666661</v>
      </c>
      <c r="J49">
        <f t="shared" si="1"/>
        <v>2.945321299205836</v>
      </c>
    </row>
    <row r="50" spans="1:10">
      <c r="A50" s="10">
        <v>41</v>
      </c>
      <c r="B50" s="4" t="s">
        <v>105</v>
      </c>
      <c r="D50">
        <v>59</v>
      </c>
      <c r="E50">
        <v>73</v>
      </c>
      <c r="F50">
        <v>4.6779999999999999</v>
      </c>
      <c r="G50">
        <v>0</v>
      </c>
      <c r="H50">
        <v>6.9189999999999996</v>
      </c>
      <c r="I50">
        <f t="shared" si="0"/>
        <v>3.8656666666666664</v>
      </c>
      <c r="J50">
        <f t="shared" si="1"/>
        <v>2.8824820708703269</v>
      </c>
    </row>
    <row r="51" spans="1:10">
      <c r="A51" s="10">
        <v>42</v>
      </c>
      <c r="B51" s="4" t="s">
        <v>106</v>
      </c>
      <c r="D51">
        <v>67</v>
      </c>
      <c r="E51">
        <v>56</v>
      </c>
      <c r="G51">
        <v>7.258</v>
      </c>
      <c r="I51">
        <f t="shared" si="0"/>
        <v>7.258</v>
      </c>
      <c r="J51">
        <f t="shared" si="1"/>
        <v>0</v>
      </c>
    </row>
    <row r="52" spans="1:10">
      <c r="A52" s="10">
        <v>43</v>
      </c>
      <c r="B52" s="4" t="s">
        <v>107</v>
      </c>
      <c r="D52">
        <v>58</v>
      </c>
      <c r="E52">
        <v>56</v>
      </c>
    </row>
    <row r="53" spans="1:10">
      <c r="A53" s="10">
        <v>44</v>
      </c>
      <c r="B53" s="4" t="s">
        <v>108</v>
      </c>
      <c r="D53">
        <v>70</v>
      </c>
      <c r="E53">
        <v>56</v>
      </c>
      <c r="F53">
        <v>2.0150000000000001</v>
      </c>
      <c r="G53">
        <v>8.7910000000000004</v>
      </c>
      <c r="I53">
        <f t="shared" si="0"/>
        <v>5.4030000000000005</v>
      </c>
      <c r="J53">
        <f t="shared" si="1"/>
        <v>3.3879999999999999</v>
      </c>
    </row>
    <row r="54" spans="1:10">
      <c r="A54" s="10">
        <v>45</v>
      </c>
      <c r="B54" s="4" t="s">
        <v>109</v>
      </c>
      <c r="D54">
        <v>57</v>
      </c>
      <c r="E54">
        <v>52</v>
      </c>
    </row>
    <row r="55" spans="1:10">
      <c r="A55" s="10">
        <v>46</v>
      </c>
      <c r="B55" s="4" t="s">
        <v>110</v>
      </c>
      <c r="D55">
        <v>60</v>
      </c>
      <c r="E55">
        <v>48</v>
      </c>
      <c r="G55">
        <v>2.085</v>
      </c>
      <c r="I55">
        <f t="shared" si="0"/>
        <v>2.085</v>
      </c>
      <c r="J55">
        <f t="shared" si="1"/>
        <v>0</v>
      </c>
    </row>
    <row r="56" spans="1:10">
      <c r="A56" s="10">
        <v>47</v>
      </c>
      <c r="B56" s="4" t="s">
        <v>111</v>
      </c>
      <c r="D56">
        <v>59</v>
      </c>
      <c r="E56">
        <v>56</v>
      </c>
      <c r="G56">
        <v>0</v>
      </c>
      <c r="I56">
        <f t="shared" si="0"/>
        <v>0</v>
      </c>
      <c r="J56">
        <f t="shared" si="1"/>
        <v>0</v>
      </c>
    </row>
    <row r="57" spans="1:10">
      <c r="A57" s="10">
        <v>48</v>
      </c>
      <c r="B57" s="4" t="s">
        <v>112</v>
      </c>
      <c r="D57">
        <v>109</v>
      </c>
      <c r="E57">
        <v>62</v>
      </c>
      <c r="F57">
        <v>13.503</v>
      </c>
      <c r="G57">
        <v>21.667999999999999</v>
      </c>
      <c r="I57">
        <f t="shared" si="0"/>
        <v>17.5855</v>
      </c>
      <c r="J57">
        <f t="shared" si="1"/>
        <v>4.0824999999999978</v>
      </c>
    </row>
    <row r="58" spans="1:10">
      <c r="A58" s="10">
        <v>49</v>
      </c>
      <c r="B58" s="4" t="s">
        <v>113</v>
      </c>
      <c r="D58">
        <v>58</v>
      </c>
      <c r="E58">
        <v>59</v>
      </c>
    </row>
    <row r="59" spans="1:10">
      <c r="A59" s="10">
        <v>50</v>
      </c>
      <c r="B59" s="4" t="s">
        <v>114</v>
      </c>
      <c r="D59">
        <v>61</v>
      </c>
      <c r="E59">
        <v>56</v>
      </c>
      <c r="G59">
        <v>3.1920000000000002</v>
      </c>
      <c r="I59">
        <f t="shared" si="0"/>
        <v>3.1920000000000002</v>
      </c>
      <c r="J59">
        <f t="shared" si="1"/>
        <v>0</v>
      </c>
    </row>
    <row r="60" spans="1:10">
      <c r="A60" s="10">
        <v>51</v>
      </c>
      <c r="B60" s="4" t="s">
        <v>115</v>
      </c>
      <c r="D60">
        <v>57</v>
      </c>
      <c r="E60">
        <v>58</v>
      </c>
    </row>
    <row r="61" spans="1:10">
      <c r="A61" s="10">
        <v>52</v>
      </c>
      <c r="B61" s="4" t="s">
        <v>116</v>
      </c>
      <c r="D61">
        <v>56</v>
      </c>
      <c r="E61">
        <v>51</v>
      </c>
    </row>
    <row r="62" spans="1:10">
      <c r="A62" s="10">
        <v>53</v>
      </c>
      <c r="B62" s="21" t="s">
        <v>117</v>
      </c>
      <c r="D62">
        <v>69</v>
      </c>
      <c r="E62">
        <v>59</v>
      </c>
      <c r="F62">
        <v>3.0910000000000002</v>
      </c>
      <c r="G62">
        <v>8.2940000000000005</v>
      </c>
      <c r="I62">
        <f t="shared" si="0"/>
        <v>5.6925000000000008</v>
      </c>
      <c r="J62">
        <f t="shared" si="1"/>
        <v>2.6015000000000006</v>
      </c>
    </row>
    <row r="63" spans="1:10">
      <c r="A63" s="10">
        <v>54</v>
      </c>
      <c r="B63" s="4" t="s">
        <v>118</v>
      </c>
      <c r="D63">
        <v>69</v>
      </c>
      <c r="E63">
        <v>66</v>
      </c>
      <c r="F63">
        <v>5.6660000000000004</v>
      </c>
      <c r="G63">
        <v>8.2940000000000005</v>
      </c>
      <c r="H63">
        <v>2.004</v>
      </c>
      <c r="I63">
        <f t="shared" si="0"/>
        <v>5.3213333333333335</v>
      </c>
      <c r="J63">
        <f t="shared" si="1"/>
        <v>2.5794212959930043</v>
      </c>
    </row>
    <row r="64" spans="1:10">
      <c r="A64" s="10">
        <v>55</v>
      </c>
      <c r="B64" s="4" t="s">
        <v>119</v>
      </c>
      <c r="D64">
        <v>85</v>
      </c>
      <c r="E64">
        <v>69</v>
      </c>
      <c r="F64">
        <v>10.324999999999999</v>
      </c>
      <c r="G64">
        <v>14.664999999999999</v>
      </c>
      <c r="H64">
        <v>4.5469999999999997</v>
      </c>
      <c r="I64">
        <f t="shared" si="0"/>
        <v>9.8456666666666663</v>
      </c>
      <c r="J64">
        <f t="shared" si="1"/>
        <v>4.1445386822768207</v>
      </c>
    </row>
    <row r="65" spans="1:10">
      <c r="A65" s="10">
        <v>56</v>
      </c>
      <c r="B65" s="4" t="s">
        <v>120</v>
      </c>
      <c r="D65">
        <v>102</v>
      </c>
      <c r="E65">
        <v>70</v>
      </c>
      <c r="F65">
        <v>13.670999999999999</v>
      </c>
      <c r="G65">
        <v>19.8</v>
      </c>
      <c r="H65">
        <v>5.2130000000000001</v>
      </c>
      <c r="I65">
        <f t="shared" si="0"/>
        <v>12.894666666666668</v>
      </c>
      <c r="J65">
        <f t="shared" si="1"/>
        <v>5.9803657821983496</v>
      </c>
    </row>
    <row r="66" spans="1:10">
      <c r="A66" s="10">
        <v>57</v>
      </c>
      <c r="B66" s="4" t="s">
        <v>121</v>
      </c>
      <c r="D66">
        <v>55</v>
      </c>
      <c r="E66">
        <v>55</v>
      </c>
    </row>
    <row r="67" spans="1:10">
      <c r="A67" s="10">
        <v>58</v>
      </c>
      <c r="B67" s="4" t="s">
        <v>122</v>
      </c>
      <c r="D67">
        <v>58</v>
      </c>
      <c r="E67">
        <v>72</v>
      </c>
      <c r="F67">
        <v>3.956</v>
      </c>
      <c r="H67">
        <v>6.3769999999999998</v>
      </c>
      <c r="I67">
        <f t="shared" si="0"/>
        <v>5.1665000000000001</v>
      </c>
      <c r="J67">
        <f t="shared" si="1"/>
        <v>1.2104999999999992</v>
      </c>
    </row>
    <row r="68" spans="1:10">
      <c r="A68" s="10">
        <v>59</v>
      </c>
      <c r="B68" s="4" t="s">
        <v>123</v>
      </c>
      <c r="D68">
        <v>56</v>
      </c>
      <c r="E68">
        <v>51</v>
      </c>
    </row>
    <row r="69" spans="1:10">
      <c r="A69" s="10">
        <v>60</v>
      </c>
      <c r="B69" s="4" t="s">
        <v>124</v>
      </c>
      <c r="D69">
        <v>72</v>
      </c>
      <c r="E69">
        <v>59</v>
      </c>
      <c r="F69">
        <v>4.327</v>
      </c>
      <c r="G69">
        <v>9.6929999999999996</v>
      </c>
      <c r="I69">
        <f t="shared" si="0"/>
        <v>7.01</v>
      </c>
      <c r="J69">
        <f t="shared" si="1"/>
        <v>2.6830000000000003</v>
      </c>
    </row>
    <row r="70" spans="1:10">
      <c r="A70" s="10">
        <v>61</v>
      </c>
      <c r="B70" s="4" t="s">
        <v>125</v>
      </c>
      <c r="D70">
        <v>66</v>
      </c>
      <c r="E70">
        <v>60</v>
      </c>
      <c r="F70">
        <v>2.0150000000000001</v>
      </c>
      <c r="G70">
        <v>6.7130000000000001</v>
      </c>
      <c r="I70">
        <f t="shared" si="0"/>
        <v>4.3639999999999999</v>
      </c>
      <c r="J70">
        <f t="shared" si="1"/>
        <v>2.3490000000000006</v>
      </c>
    </row>
    <row r="71" spans="1:10">
      <c r="A71" s="10">
        <v>62</v>
      </c>
      <c r="B71" s="4" t="s">
        <v>126</v>
      </c>
      <c r="D71">
        <v>77</v>
      </c>
      <c r="E71">
        <v>59</v>
      </c>
      <c r="F71">
        <v>5.9619999999999997</v>
      </c>
      <c r="G71">
        <v>11.768000000000001</v>
      </c>
      <c r="I71">
        <f t="shared" si="0"/>
        <v>8.8650000000000002</v>
      </c>
      <c r="J71">
        <f t="shared" si="1"/>
        <v>2.9029999999999996</v>
      </c>
    </row>
    <row r="72" spans="1:10">
      <c r="A72" s="10">
        <v>63</v>
      </c>
      <c r="B72" s="4" t="s">
        <v>127</v>
      </c>
      <c r="D72">
        <v>55</v>
      </c>
      <c r="E72">
        <v>72</v>
      </c>
      <c r="F72">
        <v>2.6139999999999999</v>
      </c>
      <c r="G72" t="s">
        <v>148</v>
      </c>
      <c r="H72">
        <v>6.3769999999999998</v>
      </c>
      <c r="I72">
        <f t="shared" si="0"/>
        <v>4.4954999999999998</v>
      </c>
      <c r="J72">
        <f t="shared" si="1"/>
        <v>1.8815000000000006</v>
      </c>
    </row>
    <row r="73" spans="1:10">
      <c r="A73" s="10">
        <v>64</v>
      </c>
      <c r="B73" s="4" t="s">
        <v>128</v>
      </c>
      <c r="D73">
        <v>69</v>
      </c>
      <c r="E73">
        <v>59</v>
      </c>
      <c r="F73">
        <v>3.0910000000000002</v>
      </c>
      <c r="G73">
        <v>8.2940000000000005</v>
      </c>
      <c r="I73">
        <f t="shared" si="0"/>
        <v>5.6925000000000008</v>
      </c>
      <c r="J73">
        <f t="shared" si="1"/>
        <v>2.6015000000000006</v>
      </c>
    </row>
    <row r="74" spans="1:10">
      <c r="A74" s="10">
        <v>65</v>
      </c>
      <c r="B74" s="4" t="s">
        <v>129</v>
      </c>
      <c r="D74">
        <v>55</v>
      </c>
      <c r="E74">
        <v>63</v>
      </c>
    </row>
    <row r="75" spans="1:10">
      <c r="A75" s="10">
        <v>66</v>
      </c>
      <c r="B75" s="21" t="s">
        <v>130</v>
      </c>
      <c r="D75">
        <v>58</v>
      </c>
      <c r="E75">
        <v>79</v>
      </c>
      <c r="F75">
        <v>6.274</v>
      </c>
      <c r="H75">
        <v>9.6920000000000002</v>
      </c>
      <c r="I75">
        <f t="shared" ref="I75:I87" si="2">AVERAGE(F75:H75)</f>
        <v>7.9830000000000005</v>
      </c>
      <c r="J75">
        <f t="shared" ref="J75:J87" si="3">_xlfn.STDEV.P(F75:H75)</f>
        <v>1.7089999999999985</v>
      </c>
    </row>
    <row r="76" spans="1:10">
      <c r="A76" s="10">
        <v>67</v>
      </c>
      <c r="B76" s="4" t="s">
        <v>133</v>
      </c>
      <c r="D76">
        <v>64</v>
      </c>
      <c r="E76">
        <v>71</v>
      </c>
      <c r="F76">
        <v>5.6660000000000004</v>
      </c>
      <c r="G76">
        <v>5.4909999999999997</v>
      </c>
      <c r="H76">
        <v>5.827</v>
      </c>
      <c r="I76">
        <f t="shared" si="2"/>
        <v>5.6613333333333342</v>
      </c>
      <c r="J76">
        <f t="shared" si="3"/>
        <v>0.13721111066123226</v>
      </c>
    </row>
    <row r="77" spans="1:10">
      <c r="A77" s="10">
        <v>68</v>
      </c>
      <c r="B77" s="4" t="s">
        <v>134</v>
      </c>
      <c r="D77">
        <v>104</v>
      </c>
      <c r="E77">
        <v>74</v>
      </c>
      <c r="F77">
        <v>14.678000000000001</v>
      </c>
      <c r="G77">
        <v>20.347000000000001</v>
      </c>
      <c r="H77">
        <v>7.4349999999999996</v>
      </c>
      <c r="I77">
        <f t="shared" si="2"/>
        <v>14.153333333333336</v>
      </c>
      <c r="J77">
        <f t="shared" si="3"/>
        <v>5.2843411657041486</v>
      </c>
    </row>
    <row r="78" spans="1:10">
      <c r="A78" s="10">
        <v>69</v>
      </c>
      <c r="B78" s="4" t="s">
        <v>135</v>
      </c>
      <c r="D78">
        <v>66</v>
      </c>
      <c r="E78">
        <v>108</v>
      </c>
      <c r="F78">
        <v>14.016999999999999</v>
      </c>
      <c r="G78">
        <v>6.7130000000000001</v>
      </c>
      <c r="H78">
        <v>19.044</v>
      </c>
      <c r="I78">
        <f t="shared" si="2"/>
        <v>13.258000000000001</v>
      </c>
      <c r="J78">
        <f t="shared" si="3"/>
        <v>5.0626377182913922</v>
      </c>
    </row>
    <row r="79" spans="1:10">
      <c r="A79" s="10">
        <v>70</v>
      </c>
      <c r="B79" s="4" t="s">
        <v>136</v>
      </c>
      <c r="D79">
        <v>75</v>
      </c>
      <c r="E79">
        <v>58</v>
      </c>
      <c r="F79">
        <v>5.0119999999999996</v>
      </c>
      <c r="G79">
        <v>10.984</v>
      </c>
      <c r="I79">
        <f t="shared" si="2"/>
        <v>7.9979999999999993</v>
      </c>
      <c r="J79">
        <f t="shared" si="3"/>
        <v>2.9860000000000011</v>
      </c>
    </row>
    <row r="80" spans="1:10">
      <c r="A80" s="10">
        <v>71</v>
      </c>
      <c r="B80" s="4" t="s">
        <v>137</v>
      </c>
      <c r="D80">
        <v>55</v>
      </c>
      <c r="E80">
        <v>58</v>
      </c>
    </row>
    <row r="81" spans="1:10">
      <c r="A81" s="10">
        <v>72</v>
      </c>
      <c r="B81" s="4" t="s">
        <v>138</v>
      </c>
      <c r="D81">
        <v>78</v>
      </c>
      <c r="E81">
        <v>76</v>
      </c>
      <c r="F81">
        <v>10.324999999999999</v>
      </c>
      <c r="G81">
        <v>12.163</v>
      </c>
      <c r="H81">
        <v>8.3819999999999997</v>
      </c>
      <c r="I81">
        <f t="shared" si="2"/>
        <v>10.29</v>
      </c>
      <c r="J81">
        <f t="shared" si="3"/>
        <v>1.5437851750378633</v>
      </c>
    </row>
    <row r="82" spans="1:10">
      <c r="A82" s="10">
        <v>73</v>
      </c>
      <c r="B82" s="4" t="s">
        <v>139</v>
      </c>
      <c r="D82">
        <v>65</v>
      </c>
      <c r="E82">
        <v>64</v>
      </c>
      <c r="F82">
        <v>3.56</v>
      </c>
      <c r="G82">
        <v>6.109</v>
      </c>
      <c r="I82">
        <f t="shared" si="2"/>
        <v>4.8345000000000002</v>
      </c>
      <c r="J82">
        <f t="shared" si="3"/>
        <v>1.2744999999999997</v>
      </c>
    </row>
    <row r="83" spans="1:10">
      <c r="A83" s="10">
        <v>74</v>
      </c>
      <c r="B83" s="4" t="s">
        <v>140</v>
      </c>
      <c r="D83">
        <v>94</v>
      </c>
      <c r="E83">
        <v>86</v>
      </c>
      <c r="F83">
        <v>15.009</v>
      </c>
      <c r="G83">
        <v>17.513999999999999</v>
      </c>
      <c r="H83">
        <v>12.362</v>
      </c>
      <c r="I83">
        <f t="shared" si="2"/>
        <v>14.961666666666666</v>
      </c>
      <c r="J83">
        <f t="shared" si="3"/>
        <v>2.1035614773257438</v>
      </c>
    </row>
    <row r="84" spans="1:10">
      <c r="A84" s="10">
        <v>75</v>
      </c>
      <c r="B84" s="4" t="s">
        <v>141</v>
      </c>
      <c r="D84">
        <v>79</v>
      </c>
      <c r="E84">
        <v>65</v>
      </c>
      <c r="F84">
        <v>8.1150000000000002</v>
      </c>
      <c r="G84">
        <v>12.534000000000001</v>
      </c>
      <c r="H84">
        <v>0</v>
      </c>
      <c r="I84">
        <f t="shared" si="2"/>
        <v>6.883</v>
      </c>
      <c r="J84">
        <f t="shared" si="3"/>
        <v>5.1906105613887092</v>
      </c>
    </row>
    <row r="85" spans="1:10">
      <c r="A85" s="10">
        <v>76</v>
      </c>
      <c r="B85" s="4" t="s">
        <v>142</v>
      </c>
      <c r="D85">
        <v>133</v>
      </c>
      <c r="E85">
        <v>66</v>
      </c>
      <c r="F85">
        <v>17.882999999999999</v>
      </c>
      <c r="G85">
        <v>27.401</v>
      </c>
      <c r="H85">
        <v>2.004</v>
      </c>
      <c r="I85">
        <f t="shared" si="2"/>
        <v>15.762666666666666</v>
      </c>
      <c r="J85">
        <f t="shared" si="3"/>
        <v>10.476124039399728</v>
      </c>
    </row>
    <row r="86" spans="1:10">
      <c r="A86" s="10">
        <v>77</v>
      </c>
      <c r="B86" s="4" t="s">
        <v>143</v>
      </c>
      <c r="D86">
        <v>58</v>
      </c>
      <c r="E86">
        <v>56</v>
      </c>
    </row>
    <row r="87" spans="1:10">
      <c r="A87" s="10">
        <v>78</v>
      </c>
      <c r="B87" s="4" t="s">
        <v>144</v>
      </c>
      <c r="D87">
        <v>56</v>
      </c>
      <c r="E87">
        <v>60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topLeftCell="A10" workbookViewId="0">
      <selection activeCell="L19" sqref="L19"/>
    </sheetView>
  </sheetViews>
  <sheetFormatPr defaultRowHeight="15"/>
  <cols>
    <col min="1" max="1" width="4.5703125" customWidth="1"/>
    <col min="2" max="2" width="34.5703125" customWidth="1"/>
    <col min="3" max="3" width="9" customWidth="1"/>
    <col min="4" max="4" width="17.42578125" customWidth="1"/>
    <col min="5" max="5" width="16.85546875" customWidth="1"/>
    <col min="6" max="6" width="14.7109375" customWidth="1"/>
    <col min="7" max="7" width="6.5703125" customWidth="1"/>
    <col min="8" max="11" width="6.7109375" customWidth="1"/>
    <col min="12" max="12" width="11.85546875" customWidth="1"/>
    <col min="13" max="13" width="6.42578125" customWidth="1"/>
    <col min="14" max="14" width="6.28515625" customWidth="1"/>
    <col min="15" max="15" width="10" customWidth="1"/>
    <col min="16" max="16" width="14.85546875" customWidth="1"/>
    <col min="17" max="17" width="8.85546875" customWidth="1"/>
    <col min="18" max="18" width="12.28515625" customWidth="1"/>
    <col min="19" max="20" width="6.7109375" customWidth="1"/>
    <col min="21" max="22" width="7" customWidth="1"/>
  </cols>
  <sheetData>
    <row r="1" spans="1:14">
      <c r="B1" s="3" t="s">
        <v>30</v>
      </c>
      <c r="C1" s="6" t="s">
        <v>79</v>
      </c>
      <c r="D1" s="6" t="s">
        <v>88</v>
      </c>
      <c r="E1" s="6" t="s">
        <v>89</v>
      </c>
      <c r="F1" s="12" t="s">
        <v>91</v>
      </c>
      <c r="G1" s="13" t="s">
        <v>145</v>
      </c>
      <c r="H1" s="11" t="s">
        <v>146</v>
      </c>
      <c r="I1" s="11" t="s">
        <v>147</v>
      </c>
      <c r="J1" s="11" t="s">
        <v>149</v>
      </c>
      <c r="K1" s="11"/>
      <c r="L1" s="11"/>
    </row>
    <row r="2" spans="1:14">
      <c r="B2" s="4" t="s">
        <v>31</v>
      </c>
      <c r="D2">
        <v>51</v>
      </c>
      <c r="E2">
        <v>53</v>
      </c>
      <c r="M2" s="8"/>
      <c r="N2" s="8"/>
    </row>
    <row r="3" spans="1:14">
      <c r="B3" s="4" t="s">
        <v>32</v>
      </c>
      <c r="C3">
        <f>C9/4096</f>
        <v>2.197265625</v>
      </c>
      <c r="D3">
        <v>70</v>
      </c>
      <c r="E3">
        <v>69</v>
      </c>
    </row>
    <row r="4" spans="1:14">
      <c r="B4" s="4" t="s">
        <v>33</v>
      </c>
      <c r="C4">
        <f>C9/1024</f>
        <v>8.7890625</v>
      </c>
      <c r="D4">
        <v>135</v>
      </c>
      <c r="E4">
        <v>137</v>
      </c>
    </row>
    <row r="5" spans="1:14">
      <c r="B5" s="4" t="s">
        <v>34</v>
      </c>
      <c r="C5">
        <f>C9/256</f>
        <v>35.15625</v>
      </c>
      <c r="D5">
        <v>169</v>
      </c>
      <c r="E5">
        <v>162</v>
      </c>
    </row>
    <row r="6" spans="1:14">
      <c r="B6" s="4" t="s">
        <v>35</v>
      </c>
      <c r="C6">
        <f>C9/64</f>
        <v>140.625</v>
      </c>
      <c r="D6">
        <v>522</v>
      </c>
      <c r="E6">
        <v>559</v>
      </c>
    </row>
    <row r="7" spans="1:14">
      <c r="B7" s="4" t="s">
        <v>36</v>
      </c>
      <c r="C7">
        <f>C9/16</f>
        <v>562.5</v>
      </c>
      <c r="D7">
        <v>2964</v>
      </c>
      <c r="E7">
        <v>2915</v>
      </c>
    </row>
    <row r="8" spans="1:14">
      <c r="B8" s="4" t="s">
        <v>37</v>
      </c>
      <c r="C8">
        <f>C9/4</f>
        <v>2250</v>
      </c>
      <c r="D8">
        <v>9007</v>
      </c>
      <c r="E8">
        <v>9056</v>
      </c>
    </row>
    <row r="9" spans="1:14">
      <c r="B9" s="4" t="s">
        <v>38</v>
      </c>
      <c r="C9">
        <v>9000</v>
      </c>
      <c r="D9">
        <v>26076</v>
      </c>
      <c r="E9">
        <v>26551</v>
      </c>
    </row>
    <row r="10" spans="1:14" s="8" customFormat="1">
      <c r="A10" s="20">
        <v>1</v>
      </c>
      <c r="B10" s="22" t="s">
        <v>101</v>
      </c>
      <c r="C10" s="20"/>
      <c r="D10" s="20">
        <v>238</v>
      </c>
      <c r="E10" s="20">
        <v>312</v>
      </c>
      <c r="F10">
        <v>97.82</v>
      </c>
      <c r="G10" s="29">
        <v>92.712999999999994</v>
      </c>
      <c r="H10">
        <v>102.30800000000001</v>
      </c>
      <c r="I10" s="8">
        <f>AVERAGE(F10:H10)</f>
        <v>97.613666666666674</v>
      </c>
      <c r="J10" s="8">
        <f>_xlfn.STDEV.P(F10:H10)</f>
        <v>3.9198585291932324</v>
      </c>
    </row>
    <row r="11" spans="1:14">
      <c r="A11">
        <v>2</v>
      </c>
      <c r="B11" s="4" t="s">
        <v>39</v>
      </c>
      <c r="D11">
        <v>830</v>
      </c>
      <c r="E11">
        <v>615</v>
      </c>
      <c r="F11">
        <v>162.08799999999999</v>
      </c>
      <c r="G11" s="29">
        <v>176.709</v>
      </c>
      <c r="H11">
        <v>146.65600000000001</v>
      </c>
      <c r="I11" s="8">
        <f t="shared" ref="I11:I74" si="0">AVERAGE(F11:H11)</f>
        <v>161.81766666666667</v>
      </c>
      <c r="J11" s="8">
        <f t="shared" ref="J11:J74" si="1">_xlfn.STDEV.P(F11:H11)</f>
        <v>12.270574893713098</v>
      </c>
    </row>
    <row r="12" spans="1:14">
      <c r="A12">
        <v>3</v>
      </c>
      <c r="B12" s="4" t="s">
        <v>49</v>
      </c>
      <c r="D12">
        <v>765</v>
      </c>
      <c r="E12">
        <v>837</v>
      </c>
      <c r="F12">
        <v>171.12899999999999</v>
      </c>
      <c r="G12" s="29">
        <v>169.38900000000001</v>
      </c>
      <c r="H12">
        <v>172.876</v>
      </c>
      <c r="I12" s="8">
        <f t="shared" si="0"/>
        <v>171.13133333333334</v>
      </c>
      <c r="J12" s="8">
        <f t="shared" si="1"/>
        <v>1.4235627449778543</v>
      </c>
    </row>
    <row r="13" spans="1:14">
      <c r="A13">
        <v>4</v>
      </c>
      <c r="B13" s="4" t="s">
        <v>60</v>
      </c>
      <c r="D13">
        <v>640</v>
      </c>
      <c r="E13">
        <v>823</v>
      </c>
      <c r="F13">
        <v>163.13999999999999</v>
      </c>
      <c r="G13" s="29">
        <v>154.59899999999999</v>
      </c>
      <c r="H13">
        <v>171.303</v>
      </c>
      <c r="I13" s="8">
        <f t="shared" si="0"/>
        <v>163.01399999999998</v>
      </c>
      <c r="J13" s="8">
        <f t="shared" si="1"/>
        <v>6.8199614368411234</v>
      </c>
    </row>
    <row r="14" spans="1:14">
      <c r="A14">
        <v>5</v>
      </c>
      <c r="B14" s="4" t="s">
        <v>69</v>
      </c>
      <c r="D14">
        <v>887</v>
      </c>
      <c r="E14">
        <v>834</v>
      </c>
      <c r="F14">
        <v>177.774</v>
      </c>
      <c r="G14" s="29">
        <v>182.971</v>
      </c>
      <c r="H14">
        <v>172.542</v>
      </c>
      <c r="I14" s="8">
        <f t="shared" si="0"/>
        <v>177.76233333333334</v>
      </c>
      <c r="J14" s="8">
        <f t="shared" si="1"/>
        <v>4.2576294134438504</v>
      </c>
    </row>
    <row r="15" spans="1:14">
      <c r="A15">
        <v>6</v>
      </c>
      <c r="B15" s="4" t="s">
        <v>70</v>
      </c>
      <c r="D15">
        <v>131</v>
      </c>
      <c r="E15">
        <v>139</v>
      </c>
      <c r="F15">
        <v>63.628999999999998</v>
      </c>
      <c r="G15" s="29">
        <v>64.534000000000006</v>
      </c>
      <c r="H15">
        <v>62.725000000000001</v>
      </c>
      <c r="I15" s="8">
        <f t="shared" si="0"/>
        <v>63.629333333333335</v>
      </c>
      <c r="J15" s="8">
        <f t="shared" si="1"/>
        <v>0.73852119506183322</v>
      </c>
    </row>
    <row r="16" spans="1:14">
      <c r="A16">
        <v>7</v>
      </c>
      <c r="B16" t="s">
        <v>71</v>
      </c>
      <c r="D16">
        <v>541</v>
      </c>
      <c r="E16">
        <v>484</v>
      </c>
      <c r="F16">
        <v>135.667</v>
      </c>
      <c r="G16" s="29">
        <v>141.97</v>
      </c>
      <c r="H16">
        <v>129.28800000000001</v>
      </c>
      <c r="I16" s="8">
        <f t="shared" si="0"/>
        <v>135.64166666666668</v>
      </c>
      <c r="J16" s="8">
        <f t="shared" si="1"/>
        <v>5.1774358089266066</v>
      </c>
    </row>
    <row r="17" spans="1:18">
      <c r="A17">
        <v>8</v>
      </c>
      <c r="B17" s="4" t="s">
        <v>72</v>
      </c>
      <c r="D17">
        <v>540</v>
      </c>
      <c r="E17">
        <v>467</v>
      </c>
      <c r="F17">
        <v>134.43199999999999</v>
      </c>
      <c r="G17" s="29">
        <v>141.83799999999999</v>
      </c>
      <c r="H17">
        <v>126.877</v>
      </c>
      <c r="I17" s="8">
        <f t="shared" si="0"/>
        <v>134.38233333333332</v>
      </c>
      <c r="J17" s="8">
        <f t="shared" si="1"/>
        <v>6.1079036410939622</v>
      </c>
    </row>
    <row r="18" spans="1:18">
      <c r="A18">
        <v>9</v>
      </c>
      <c r="B18" s="4" t="s">
        <v>73</v>
      </c>
      <c r="D18">
        <v>1079</v>
      </c>
      <c r="E18">
        <v>977</v>
      </c>
      <c r="F18">
        <v>195.809</v>
      </c>
      <c r="G18" s="29">
        <v>203.27199999999999</v>
      </c>
      <c r="H18">
        <v>188.21799999999999</v>
      </c>
      <c r="I18" s="8">
        <f t="shared" si="0"/>
        <v>195.76633333333334</v>
      </c>
      <c r="J18" s="8">
        <f t="shared" si="1"/>
        <v>6.1458438169402116</v>
      </c>
    </row>
    <row r="19" spans="1:18">
      <c r="A19">
        <v>10</v>
      </c>
      <c r="B19" s="4" t="s">
        <v>74</v>
      </c>
      <c r="D19">
        <v>658</v>
      </c>
      <c r="E19">
        <v>387</v>
      </c>
      <c r="F19">
        <v>137.02500000000001</v>
      </c>
      <c r="G19" s="29">
        <v>156.798</v>
      </c>
      <c r="H19">
        <v>114.875</v>
      </c>
      <c r="I19" s="8">
        <f t="shared" si="0"/>
        <v>136.23266666666666</v>
      </c>
      <c r="J19" s="8">
        <f t="shared" si="1"/>
        <v>17.124160832643067</v>
      </c>
    </row>
    <row r="20" spans="1:18">
      <c r="A20">
        <v>11</v>
      </c>
      <c r="B20" s="4" t="s">
        <v>40</v>
      </c>
      <c r="D20">
        <v>578</v>
      </c>
      <c r="E20">
        <v>501</v>
      </c>
      <c r="F20">
        <v>139.30699999999999</v>
      </c>
      <c r="G20" s="29">
        <v>146.804</v>
      </c>
      <c r="H20">
        <v>131.65600000000001</v>
      </c>
      <c r="I20" s="8">
        <f t="shared" si="0"/>
        <v>139.25566666666666</v>
      </c>
      <c r="J20" s="8">
        <f t="shared" si="1"/>
        <v>6.1842516299243684</v>
      </c>
    </row>
    <row r="21" spans="1:18">
      <c r="A21">
        <v>12</v>
      </c>
      <c r="B21" s="4" t="s">
        <v>41</v>
      </c>
      <c r="D21">
        <v>603</v>
      </c>
      <c r="E21">
        <v>604</v>
      </c>
      <c r="F21">
        <v>147.608</v>
      </c>
      <c r="G21" s="29">
        <v>149.99199999999999</v>
      </c>
      <c r="H21">
        <v>145.26499999999999</v>
      </c>
      <c r="I21" s="8">
        <f t="shared" si="0"/>
        <v>147.62166666666667</v>
      </c>
      <c r="J21" s="8">
        <f t="shared" si="1"/>
        <v>1.9298138655206003</v>
      </c>
      <c r="M21" t="s">
        <v>95</v>
      </c>
      <c r="N21" t="s">
        <v>96</v>
      </c>
      <c r="O21" t="s">
        <v>97</v>
      </c>
      <c r="P21" t="s">
        <v>131</v>
      </c>
      <c r="Q21" t="s">
        <v>99</v>
      </c>
      <c r="R21" t="s">
        <v>132</v>
      </c>
    </row>
    <row r="22" spans="1:18">
      <c r="A22">
        <v>13</v>
      </c>
      <c r="B22" s="4" t="s">
        <v>42</v>
      </c>
      <c r="D22">
        <v>295</v>
      </c>
      <c r="E22">
        <v>338</v>
      </c>
      <c r="F22">
        <v>105.511</v>
      </c>
      <c r="G22" s="29">
        <v>104.054</v>
      </c>
      <c r="H22">
        <v>106.843</v>
      </c>
      <c r="I22" s="8">
        <f t="shared" si="0"/>
        <v>105.46933333333334</v>
      </c>
      <c r="J22" s="8">
        <f t="shared" si="1"/>
        <v>1.138985611069</v>
      </c>
      <c r="L22" s="14" t="s">
        <v>98</v>
      </c>
      <c r="M22">
        <v>97.613666666666674</v>
      </c>
      <c r="N22">
        <v>157.11066666666667</v>
      </c>
      <c r="O22">
        <v>94.172333333333327</v>
      </c>
      <c r="P22">
        <v>51.06433333333333</v>
      </c>
      <c r="Q22">
        <v>203.19200000000001</v>
      </c>
      <c r="R22">
        <v>162.09833333333333</v>
      </c>
    </row>
    <row r="23" spans="1:18">
      <c r="A23">
        <v>14</v>
      </c>
      <c r="B23" s="21" t="s">
        <v>102</v>
      </c>
      <c r="D23">
        <v>672</v>
      </c>
      <c r="E23">
        <v>689</v>
      </c>
      <c r="F23">
        <v>157.101</v>
      </c>
      <c r="G23" s="29">
        <v>158.488</v>
      </c>
      <c r="H23">
        <v>155.74299999999999</v>
      </c>
      <c r="I23" s="8">
        <f t="shared" si="0"/>
        <v>157.11066666666667</v>
      </c>
      <c r="J23" s="8">
        <f t="shared" si="1"/>
        <v>1.1206624033232429</v>
      </c>
      <c r="L23" s="4" t="s">
        <v>39</v>
      </c>
      <c r="M23">
        <v>161.81766666666667</v>
      </c>
      <c r="N23">
        <v>189.18733333333333</v>
      </c>
      <c r="O23">
        <v>65.644333333333336</v>
      </c>
      <c r="P23">
        <v>99.384</v>
      </c>
      <c r="Q23">
        <v>160.08133333333333</v>
      </c>
      <c r="R23">
        <v>194.66933333333336</v>
      </c>
    </row>
    <row r="24" spans="1:18">
      <c r="A24">
        <v>15</v>
      </c>
      <c r="B24" t="s">
        <v>43</v>
      </c>
      <c r="D24">
        <v>911</v>
      </c>
      <c r="E24">
        <v>1020</v>
      </c>
      <c r="F24">
        <v>189.17500000000001</v>
      </c>
      <c r="G24" s="29">
        <v>185.56899999999999</v>
      </c>
      <c r="H24">
        <v>192.81800000000001</v>
      </c>
      <c r="I24" s="8">
        <f t="shared" si="0"/>
        <v>189.18733333333333</v>
      </c>
      <c r="J24" s="8">
        <f t="shared" si="1"/>
        <v>2.959404707406927</v>
      </c>
      <c r="L24" s="4" t="s">
        <v>49</v>
      </c>
      <c r="M24">
        <v>171.13133333333334</v>
      </c>
      <c r="N24">
        <v>214.09266666666667</v>
      </c>
      <c r="O24">
        <v>68.337333333333333</v>
      </c>
      <c r="P24">
        <v>83.282333333333341</v>
      </c>
      <c r="Q24">
        <v>195.03566666666666</v>
      </c>
      <c r="R24">
        <v>273.66000000000003</v>
      </c>
    </row>
    <row r="25" spans="1:18">
      <c r="A25">
        <v>16</v>
      </c>
      <c r="B25" s="4" t="s">
        <v>44</v>
      </c>
      <c r="D25">
        <v>1127</v>
      </c>
      <c r="E25">
        <v>1280</v>
      </c>
      <c r="F25">
        <v>214.04400000000001</v>
      </c>
      <c r="G25" s="29">
        <v>208.21600000000001</v>
      </c>
      <c r="H25">
        <v>220.018</v>
      </c>
      <c r="I25" s="8">
        <f t="shared" si="0"/>
        <v>214.09266666666667</v>
      </c>
      <c r="J25" s="8">
        <f t="shared" si="1"/>
        <v>4.8182692143779384</v>
      </c>
      <c r="L25" s="4" t="s">
        <v>60</v>
      </c>
      <c r="M25">
        <v>163.01399999999998</v>
      </c>
      <c r="N25">
        <v>198.35933333333332</v>
      </c>
      <c r="O25">
        <v>89.797000000000011</v>
      </c>
      <c r="P25">
        <v>76.892999999999986</v>
      </c>
      <c r="Q25">
        <v>216.04533333333333</v>
      </c>
      <c r="R25">
        <v>201.18766666666667</v>
      </c>
    </row>
    <row r="26" spans="1:18">
      <c r="A26">
        <v>17</v>
      </c>
      <c r="B26" s="4" t="s">
        <v>45</v>
      </c>
      <c r="D26">
        <v>1089</v>
      </c>
      <c r="E26">
        <v>1016</v>
      </c>
      <c r="F26">
        <v>198.38300000000001</v>
      </c>
      <c r="G26" s="29">
        <v>204.304</v>
      </c>
      <c r="H26">
        <v>192.39099999999999</v>
      </c>
      <c r="I26" s="8">
        <f t="shared" si="0"/>
        <v>198.35933333333332</v>
      </c>
      <c r="J26" s="8">
        <f t="shared" si="1"/>
        <v>4.8634906760017129</v>
      </c>
      <c r="L26" s="4" t="s">
        <v>69</v>
      </c>
      <c r="M26">
        <v>177.76233333333334</v>
      </c>
      <c r="N26">
        <v>253.14366666666669</v>
      </c>
      <c r="O26">
        <v>51.594666666666662</v>
      </c>
      <c r="P26">
        <v>89.950666666666663</v>
      </c>
      <c r="Q26">
        <v>134.56899999999999</v>
      </c>
      <c r="R26">
        <v>138.63533333333331</v>
      </c>
    </row>
    <row r="27" spans="1:18">
      <c r="A27">
        <v>18</v>
      </c>
      <c r="B27" s="4" t="s">
        <v>46</v>
      </c>
      <c r="D27">
        <v>1490</v>
      </c>
      <c r="E27">
        <v>1673</v>
      </c>
      <c r="F27">
        <v>252.97900000000001</v>
      </c>
      <c r="G27" s="29">
        <v>245.05799999999999</v>
      </c>
      <c r="H27">
        <v>261.39400000000001</v>
      </c>
      <c r="I27" s="8">
        <f t="shared" si="0"/>
        <v>253.14366666666669</v>
      </c>
      <c r="J27" s="8">
        <f t="shared" si="1"/>
        <v>6.6701604345189702</v>
      </c>
      <c r="L27" s="4" t="s">
        <v>70</v>
      </c>
      <c r="M27">
        <v>63.629333333333335</v>
      </c>
      <c r="N27">
        <v>69.688000000000002</v>
      </c>
      <c r="O27">
        <v>52.473000000000006</v>
      </c>
      <c r="P27">
        <v>52.516666666666673</v>
      </c>
      <c r="Q27">
        <v>194.76566666666668</v>
      </c>
      <c r="R27">
        <v>130.80566666666667</v>
      </c>
    </row>
    <row r="28" spans="1:18">
      <c r="A28">
        <v>19</v>
      </c>
      <c r="B28" s="4" t="s">
        <v>47</v>
      </c>
      <c r="D28">
        <v>162</v>
      </c>
      <c r="E28">
        <v>147</v>
      </c>
      <c r="F28">
        <v>69.688000000000002</v>
      </c>
      <c r="G28" s="29">
        <v>74.162000000000006</v>
      </c>
      <c r="H28">
        <v>65.213999999999999</v>
      </c>
      <c r="I28" s="8">
        <f t="shared" si="0"/>
        <v>69.688000000000002</v>
      </c>
      <c r="J28" s="8">
        <f t="shared" si="1"/>
        <v>3.6530057030706491</v>
      </c>
      <c r="L28" t="s">
        <v>71</v>
      </c>
      <c r="M28">
        <v>135.64166666666668</v>
      </c>
      <c r="N28">
        <v>196.55366666666669</v>
      </c>
      <c r="O28">
        <v>68.818666666666672</v>
      </c>
      <c r="P28">
        <v>76.194333333333319</v>
      </c>
      <c r="Q28">
        <v>143.45933333333335</v>
      </c>
      <c r="R28">
        <v>190.57866666666666</v>
      </c>
    </row>
    <row r="29" spans="1:18">
      <c r="A29">
        <v>20</v>
      </c>
      <c r="B29" s="4" t="s">
        <v>48</v>
      </c>
      <c r="D29">
        <v>1036</v>
      </c>
      <c r="E29">
        <v>1034</v>
      </c>
      <c r="F29">
        <v>196.548</v>
      </c>
      <c r="G29" s="29">
        <v>198.80799999999999</v>
      </c>
      <c r="H29">
        <v>194.30500000000001</v>
      </c>
      <c r="I29" s="8">
        <f t="shared" si="0"/>
        <v>196.55366666666669</v>
      </c>
      <c r="J29" s="8">
        <f t="shared" si="1"/>
        <v>1.838346418811083</v>
      </c>
      <c r="L29" s="4" t="s">
        <v>72</v>
      </c>
      <c r="M29">
        <v>134.38233333333332</v>
      </c>
      <c r="N29">
        <v>176.56933333333333</v>
      </c>
      <c r="O29">
        <v>56.338999999999999</v>
      </c>
      <c r="P29">
        <v>189.99366666666666</v>
      </c>
      <c r="Q29">
        <v>169.72833333333332</v>
      </c>
      <c r="R29">
        <v>205.38900000000001</v>
      </c>
    </row>
    <row r="30" spans="1:18">
      <c r="A30">
        <v>21</v>
      </c>
      <c r="B30" s="4" t="s">
        <v>50</v>
      </c>
      <c r="D30">
        <v>837</v>
      </c>
      <c r="E30">
        <v>862</v>
      </c>
      <c r="F30">
        <v>176.55699999999999</v>
      </c>
      <c r="G30" s="29">
        <v>177.48400000000001</v>
      </c>
      <c r="H30">
        <v>175.667</v>
      </c>
      <c r="I30" s="8">
        <f t="shared" si="0"/>
        <v>176.56933333333333</v>
      </c>
      <c r="J30" s="8">
        <f t="shared" si="1"/>
        <v>0.74183840708218041</v>
      </c>
      <c r="L30" s="4" t="s">
        <v>73</v>
      </c>
      <c r="M30">
        <v>195.76633333333334</v>
      </c>
      <c r="N30">
        <v>162.03433333333331</v>
      </c>
      <c r="O30">
        <v>80.037666666666667</v>
      </c>
      <c r="P30">
        <v>128.0086666666667</v>
      </c>
      <c r="Q30">
        <v>174.17233333333331</v>
      </c>
      <c r="R30">
        <v>229.68466666666666</v>
      </c>
    </row>
    <row r="31" spans="1:18">
      <c r="A31">
        <v>22</v>
      </c>
      <c r="B31" s="4" t="s">
        <v>51</v>
      </c>
      <c r="D31">
        <v>730</v>
      </c>
      <c r="E31">
        <v>714</v>
      </c>
      <c r="F31">
        <v>162.02699999999999</v>
      </c>
      <c r="G31" s="29">
        <v>165.35</v>
      </c>
      <c r="H31">
        <v>158.726</v>
      </c>
      <c r="I31" s="8">
        <f t="shared" si="0"/>
        <v>162.03433333333331</v>
      </c>
      <c r="J31" s="8">
        <f t="shared" si="1"/>
        <v>2.7042416476507563</v>
      </c>
      <c r="L31" s="4" t="s">
        <v>74</v>
      </c>
      <c r="M31">
        <v>136.23266666666666</v>
      </c>
      <c r="N31">
        <v>155.91066666666666</v>
      </c>
      <c r="O31">
        <v>53.200333333333333</v>
      </c>
      <c r="P31">
        <v>52.264333333333333</v>
      </c>
      <c r="Q31">
        <v>230.90700000000001</v>
      </c>
      <c r="R31">
        <v>171.31466666666668</v>
      </c>
    </row>
    <row r="32" spans="1:18">
      <c r="A32">
        <v>23</v>
      </c>
      <c r="B32" s="4" t="s">
        <v>52</v>
      </c>
      <c r="D32">
        <v>764</v>
      </c>
      <c r="E32">
        <v>581</v>
      </c>
      <c r="F32">
        <v>156.13399999999999</v>
      </c>
      <c r="G32" s="29">
        <v>169.27199999999999</v>
      </c>
      <c r="H32">
        <v>142.32599999999999</v>
      </c>
      <c r="I32" s="8">
        <f t="shared" si="0"/>
        <v>155.91066666666666</v>
      </c>
      <c r="J32" s="8">
        <f t="shared" si="1"/>
        <v>11.001791894454687</v>
      </c>
      <c r="L32" s="4" t="s">
        <v>40</v>
      </c>
      <c r="M32">
        <v>139.25566666666666</v>
      </c>
      <c r="N32">
        <v>138.72633333333332</v>
      </c>
      <c r="O32">
        <v>49.642333333333333</v>
      </c>
      <c r="P32">
        <v>81.015333333333331</v>
      </c>
      <c r="Q32">
        <v>173.952</v>
      </c>
      <c r="R32">
        <v>150.15366666666668</v>
      </c>
    </row>
    <row r="33" spans="1:18">
      <c r="A33">
        <v>24</v>
      </c>
      <c r="B33" s="4" t="s">
        <v>53</v>
      </c>
      <c r="D33">
        <v>573</v>
      </c>
      <c r="E33">
        <v>498</v>
      </c>
      <c r="F33">
        <v>138.77199999999999</v>
      </c>
      <c r="G33" s="29">
        <v>146.16200000000001</v>
      </c>
      <c r="H33">
        <v>131.245</v>
      </c>
      <c r="I33" s="8">
        <f t="shared" si="0"/>
        <v>138.72633333333332</v>
      </c>
      <c r="J33" s="8">
        <f t="shared" si="1"/>
        <v>6.089925359878305</v>
      </c>
      <c r="L33" s="4" t="s">
        <v>41</v>
      </c>
      <c r="M33">
        <v>147.62166666666667</v>
      </c>
      <c r="N33">
        <v>141.91400000000002</v>
      </c>
      <c r="O33">
        <v>83.946999999999989</v>
      </c>
      <c r="P33">
        <v>77.702666666666673</v>
      </c>
      <c r="Q33">
        <v>153.09833333333333</v>
      </c>
      <c r="R33">
        <v>152.39933333333332</v>
      </c>
    </row>
    <row r="34" spans="1:18">
      <c r="A34">
        <v>25</v>
      </c>
      <c r="B34" s="4" t="s">
        <v>54</v>
      </c>
      <c r="D34">
        <v>488</v>
      </c>
      <c r="E34">
        <v>633</v>
      </c>
      <c r="F34">
        <v>142.078</v>
      </c>
      <c r="G34" s="29">
        <v>134.75700000000001</v>
      </c>
      <c r="H34">
        <v>148.90700000000001</v>
      </c>
      <c r="I34" s="8">
        <f t="shared" si="0"/>
        <v>141.91400000000002</v>
      </c>
      <c r="J34" s="8">
        <f t="shared" si="1"/>
        <v>5.7778771764954202</v>
      </c>
      <c r="L34" s="4" t="s">
        <v>42</v>
      </c>
      <c r="M34">
        <v>105.46933333333334</v>
      </c>
      <c r="N34">
        <v>157.94933333333333</v>
      </c>
      <c r="O34">
        <v>43.948666666666668</v>
      </c>
      <c r="P34">
        <v>28.224</v>
      </c>
      <c r="Q34">
        <v>126.28733333333332</v>
      </c>
      <c r="R34">
        <v>107.30866666666667</v>
      </c>
    </row>
    <row r="35" spans="1:18">
      <c r="A35">
        <v>26</v>
      </c>
      <c r="B35" s="4" t="s">
        <v>55</v>
      </c>
      <c r="D35">
        <v>674</v>
      </c>
      <c r="E35">
        <v>701</v>
      </c>
      <c r="F35">
        <v>157.93600000000001</v>
      </c>
      <c r="G35" s="29">
        <v>158.72999999999999</v>
      </c>
      <c r="H35">
        <v>157.18199999999999</v>
      </c>
      <c r="I35" s="8">
        <f t="shared" si="0"/>
        <v>157.94933333333333</v>
      </c>
      <c r="J35" s="8">
        <f t="shared" si="1"/>
        <v>0.63203867673496816</v>
      </c>
    </row>
    <row r="36" spans="1:18">
      <c r="A36" s="23">
        <v>27</v>
      </c>
      <c r="B36" s="21" t="s">
        <v>103</v>
      </c>
      <c r="D36">
        <v>257</v>
      </c>
      <c r="E36">
        <v>256</v>
      </c>
      <c r="F36">
        <v>94.152000000000001</v>
      </c>
      <c r="G36" s="29">
        <v>96.677999999999997</v>
      </c>
      <c r="H36">
        <v>91.686999999999998</v>
      </c>
      <c r="I36" s="8">
        <f t="shared" si="0"/>
        <v>94.172333333333327</v>
      </c>
      <c r="J36" s="8">
        <f t="shared" si="1"/>
        <v>2.037617944779857</v>
      </c>
    </row>
    <row r="37" spans="1:18">
      <c r="A37">
        <v>28</v>
      </c>
      <c r="B37" s="4" t="s">
        <v>56</v>
      </c>
      <c r="D37">
        <v>155</v>
      </c>
      <c r="E37">
        <v>128</v>
      </c>
      <c r="F37">
        <v>65.72</v>
      </c>
      <c r="G37" s="29">
        <v>72.13</v>
      </c>
      <c r="H37">
        <v>59.082999999999998</v>
      </c>
      <c r="I37" s="8">
        <f t="shared" si="0"/>
        <v>65.644333333333336</v>
      </c>
      <c r="J37" s="8">
        <f t="shared" si="1"/>
        <v>5.3266841676808854</v>
      </c>
    </row>
    <row r="38" spans="1:18">
      <c r="A38">
        <v>29</v>
      </c>
      <c r="B38" s="4" t="s">
        <v>57</v>
      </c>
      <c r="D38">
        <v>159</v>
      </c>
      <c r="E38">
        <v>141</v>
      </c>
      <c r="F38">
        <v>68.349000000000004</v>
      </c>
      <c r="G38" s="29">
        <v>73.302000000000007</v>
      </c>
      <c r="H38">
        <v>63.360999999999997</v>
      </c>
      <c r="I38" s="8">
        <f t="shared" si="0"/>
        <v>68.337333333333333</v>
      </c>
      <c r="J38" s="8">
        <f t="shared" si="1"/>
        <v>4.0584046400306431</v>
      </c>
    </row>
    <row r="39" spans="1:18">
      <c r="A39">
        <v>30</v>
      </c>
      <c r="B39" s="4" t="s">
        <v>58</v>
      </c>
      <c r="D39">
        <v>270</v>
      </c>
      <c r="E39">
        <v>203</v>
      </c>
      <c r="F39">
        <v>89.986000000000004</v>
      </c>
      <c r="G39" s="29">
        <v>99.275000000000006</v>
      </c>
      <c r="H39">
        <v>80.13</v>
      </c>
      <c r="I39" s="8">
        <f t="shared" si="0"/>
        <v>89.797000000000011</v>
      </c>
      <c r="J39" s="8">
        <f t="shared" si="1"/>
        <v>7.8170560102040163</v>
      </c>
    </row>
    <row r="40" spans="1:18">
      <c r="A40">
        <v>31</v>
      </c>
      <c r="B40" s="4" t="s">
        <v>59</v>
      </c>
      <c r="D40">
        <v>98</v>
      </c>
      <c r="E40">
        <v>108</v>
      </c>
      <c r="F40">
        <v>51.619</v>
      </c>
      <c r="G40" s="29">
        <v>51.56</v>
      </c>
      <c r="H40">
        <v>51.604999999999997</v>
      </c>
      <c r="I40" s="8">
        <f t="shared" si="0"/>
        <v>51.594666666666662</v>
      </c>
      <c r="J40" s="8">
        <f t="shared" si="1"/>
        <v>2.5170529504868935E-2</v>
      </c>
    </row>
    <row r="41" spans="1:18">
      <c r="A41">
        <v>32</v>
      </c>
      <c r="B41" s="4" t="s">
        <v>61</v>
      </c>
      <c r="D41">
        <v>101</v>
      </c>
      <c r="E41">
        <v>109</v>
      </c>
      <c r="F41">
        <v>52.484999999999999</v>
      </c>
      <c r="G41" s="29">
        <v>52.920999999999999</v>
      </c>
      <c r="H41">
        <v>52.012999999999998</v>
      </c>
      <c r="I41" s="8">
        <f t="shared" si="0"/>
        <v>52.473000000000006</v>
      </c>
      <c r="J41" s="8">
        <f t="shared" si="1"/>
        <v>0.37078655135625815</v>
      </c>
    </row>
    <row r="42" spans="1:18">
      <c r="A42">
        <v>33</v>
      </c>
      <c r="B42" s="4" t="s">
        <v>62</v>
      </c>
      <c r="D42">
        <v>152</v>
      </c>
      <c r="E42">
        <v>151</v>
      </c>
      <c r="F42">
        <v>68.799000000000007</v>
      </c>
      <c r="G42" s="29">
        <v>71.238</v>
      </c>
      <c r="H42">
        <v>66.418999999999997</v>
      </c>
      <c r="I42" s="8">
        <f t="shared" si="0"/>
        <v>68.818666666666672</v>
      </c>
      <c r="J42" s="8">
        <f t="shared" si="1"/>
        <v>1.9673976607578754</v>
      </c>
    </row>
    <row r="43" spans="1:18">
      <c r="A43">
        <v>34</v>
      </c>
      <c r="B43" s="4" t="s">
        <v>63</v>
      </c>
      <c r="D43">
        <v>117</v>
      </c>
      <c r="E43">
        <v>112</v>
      </c>
      <c r="F43">
        <v>56.317</v>
      </c>
      <c r="G43" s="29">
        <v>59.500999999999998</v>
      </c>
      <c r="H43">
        <v>53.198999999999998</v>
      </c>
      <c r="I43" s="8">
        <f t="shared" si="0"/>
        <v>56.338999999999999</v>
      </c>
      <c r="J43" s="8">
        <f t="shared" si="1"/>
        <v>2.5728277568983642</v>
      </c>
    </row>
    <row r="44" spans="1:18">
      <c r="A44">
        <v>35</v>
      </c>
      <c r="B44" s="4" t="s">
        <v>64</v>
      </c>
      <c r="D44">
        <v>195</v>
      </c>
      <c r="E44">
        <v>191</v>
      </c>
      <c r="F44">
        <v>80.016999999999996</v>
      </c>
      <c r="G44" s="29">
        <v>82.867000000000004</v>
      </c>
      <c r="H44">
        <v>77.228999999999999</v>
      </c>
      <c r="I44" s="8">
        <f t="shared" si="0"/>
        <v>80.037666666666667</v>
      </c>
      <c r="J44" s="8">
        <f t="shared" si="1"/>
        <v>2.3017502519218351</v>
      </c>
    </row>
    <row r="45" spans="1:18">
      <c r="A45">
        <v>36</v>
      </c>
      <c r="B45" s="4" t="s">
        <v>65</v>
      </c>
      <c r="D45">
        <v>132</v>
      </c>
      <c r="E45">
        <v>85</v>
      </c>
      <c r="F45">
        <v>53.94</v>
      </c>
      <c r="G45" s="29">
        <v>64.881</v>
      </c>
      <c r="H45">
        <v>40.78</v>
      </c>
      <c r="I45" s="8">
        <f t="shared" si="0"/>
        <v>53.200333333333333</v>
      </c>
      <c r="J45" s="8">
        <f t="shared" si="1"/>
        <v>9.8530834542063843</v>
      </c>
    </row>
    <row r="46" spans="1:18">
      <c r="A46">
        <v>37</v>
      </c>
      <c r="B46" s="4" t="s">
        <v>66</v>
      </c>
      <c r="D46">
        <v>98</v>
      </c>
      <c r="E46">
        <v>99</v>
      </c>
      <c r="F46">
        <v>49.628999999999998</v>
      </c>
      <c r="G46" s="29">
        <v>51.56</v>
      </c>
      <c r="H46">
        <v>47.738</v>
      </c>
      <c r="I46" s="8">
        <f t="shared" si="0"/>
        <v>49.642333333333333</v>
      </c>
      <c r="J46" s="8">
        <f t="shared" si="1"/>
        <v>1.56035344998782</v>
      </c>
    </row>
    <row r="47" spans="1:18">
      <c r="A47">
        <v>38</v>
      </c>
      <c r="B47" s="4" t="s">
        <v>67</v>
      </c>
      <c r="D47">
        <v>224</v>
      </c>
      <c r="E47">
        <v>195</v>
      </c>
      <c r="F47">
        <v>83.968000000000004</v>
      </c>
      <c r="G47" s="29">
        <v>89.66</v>
      </c>
      <c r="H47">
        <v>78.212999999999994</v>
      </c>
      <c r="I47" s="8">
        <f t="shared" si="0"/>
        <v>83.946999999999989</v>
      </c>
      <c r="J47" s="8">
        <f t="shared" si="1"/>
        <v>4.6732417727597486</v>
      </c>
    </row>
    <row r="48" spans="1:18" ht="14.25" customHeight="1">
      <c r="A48">
        <v>39</v>
      </c>
      <c r="B48" s="4" t="s">
        <v>68</v>
      </c>
      <c r="D48">
        <v>90</v>
      </c>
      <c r="E48">
        <v>84</v>
      </c>
      <c r="F48">
        <v>43.945999999999998</v>
      </c>
      <c r="G48" s="29">
        <v>47.679000000000002</v>
      </c>
      <c r="H48">
        <v>40.220999999999997</v>
      </c>
      <c r="I48" s="8">
        <f t="shared" si="0"/>
        <v>43.948666666666668</v>
      </c>
      <c r="J48" s="8">
        <f t="shared" si="1"/>
        <v>3.0447163341690091</v>
      </c>
    </row>
    <row r="49" spans="1:10">
      <c r="A49">
        <v>40</v>
      </c>
      <c r="B49" s="21" t="s">
        <v>104</v>
      </c>
      <c r="D49">
        <v>93</v>
      </c>
      <c r="E49">
        <v>111</v>
      </c>
      <c r="F49">
        <v>51.191000000000003</v>
      </c>
      <c r="G49" s="29">
        <v>49.186999999999998</v>
      </c>
      <c r="H49">
        <v>52.814999999999998</v>
      </c>
      <c r="I49" s="8">
        <f t="shared" si="0"/>
        <v>51.06433333333333</v>
      </c>
      <c r="J49" s="8">
        <f t="shared" si="1"/>
        <v>1.4838304784876502</v>
      </c>
    </row>
    <row r="50" spans="1:10">
      <c r="A50">
        <v>41</v>
      </c>
      <c r="B50" s="4" t="s">
        <v>105</v>
      </c>
      <c r="D50">
        <v>250</v>
      </c>
      <c r="E50">
        <v>318</v>
      </c>
      <c r="F50">
        <v>99.543000000000006</v>
      </c>
      <c r="G50" s="29">
        <v>95.238</v>
      </c>
      <c r="H50">
        <v>103.371</v>
      </c>
      <c r="I50" s="8">
        <f t="shared" si="0"/>
        <v>99.384</v>
      </c>
      <c r="J50" s="8">
        <f t="shared" si="1"/>
        <v>3.3221863283085118</v>
      </c>
    </row>
    <row r="51" spans="1:10">
      <c r="A51">
        <v>42</v>
      </c>
      <c r="B51" s="4" t="s">
        <v>106</v>
      </c>
      <c r="D51">
        <v>202</v>
      </c>
      <c r="E51">
        <v>211</v>
      </c>
      <c r="F51">
        <v>83.272000000000006</v>
      </c>
      <c r="G51" s="29">
        <v>84.573999999999998</v>
      </c>
      <c r="H51">
        <v>82.001000000000005</v>
      </c>
      <c r="I51" s="8">
        <f t="shared" si="0"/>
        <v>83.282333333333341</v>
      </c>
      <c r="J51" s="8">
        <f t="shared" si="1"/>
        <v>1.050448264102307</v>
      </c>
    </row>
    <row r="52" spans="1:10">
      <c r="A52">
        <v>43</v>
      </c>
      <c r="B52" s="4" t="s">
        <v>107</v>
      </c>
      <c r="D52">
        <v>165</v>
      </c>
      <c r="E52">
        <v>197</v>
      </c>
      <c r="F52">
        <v>76.986999999999995</v>
      </c>
      <c r="G52" s="29">
        <v>75</v>
      </c>
      <c r="H52">
        <v>78.691999999999993</v>
      </c>
      <c r="I52" s="8">
        <f t="shared" si="0"/>
        <v>76.892999999999986</v>
      </c>
      <c r="J52" s="8">
        <f t="shared" si="1"/>
        <v>1.5087175569557936</v>
      </c>
    </row>
    <row r="53" spans="1:10">
      <c r="A53">
        <v>44</v>
      </c>
      <c r="B53" s="4" t="s">
        <v>108</v>
      </c>
      <c r="D53">
        <v>267</v>
      </c>
      <c r="E53">
        <v>207</v>
      </c>
      <c r="F53">
        <v>90.096999999999994</v>
      </c>
      <c r="G53" s="29">
        <v>98.683000000000007</v>
      </c>
      <c r="H53">
        <v>81.072000000000003</v>
      </c>
      <c r="I53" s="8">
        <f t="shared" si="0"/>
        <v>89.950666666666663</v>
      </c>
      <c r="J53" s="8">
        <f t="shared" si="1"/>
        <v>7.1904051964328772</v>
      </c>
    </row>
    <row r="54" spans="1:10">
      <c r="A54">
        <v>45</v>
      </c>
      <c r="B54" s="4" t="s">
        <v>109</v>
      </c>
      <c r="D54">
        <v>123</v>
      </c>
      <c r="E54">
        <v>89</v>
      </c>
      <c r="F54">
        <v>52.9</v>
      </c>
      <c r="G54" s="29">
        <v>61.728000000000002</v>
      </c>
      <c r="H54">
        <v>42.921999999999997</v>
      </c>
      <c r="I54" s="8">
        <f t="shared" si="0"/>
        <v>52.516666666666673</v>
      </c>
      <c r="J54" s="8">
        <f t="shared" si="1"/>
        <v>7.6823007549098632</v>
      </c>
    </row>
    <row r="55" spans="1:10">
      <c r="A55">
        <v>46</v>
      </c>
      <c r="B55" s="4" t="s">
        <v>110</v>
      </c>
      <c r="D55">
        <v>188</v>
      </c>
      <c r="E55">
        <v>168</v>
      </c>
      <c r="F55">
        <v>76.203999999999994</v>
      </c>
      <c r="G55" s="29">
        <v>81.120999999999995</v>
      </c>
      <c r="H55">
        <v>71.257999999999996</v>
      </c>
      <c r="I55" s="8">
        <f t="shared" si="0"/>
        <v>76.194333333333319</v>
      </c>
      <c r="J55" s="8">
        <f t="shared" si="1"/>
        <v>4.0265586906052775</v>
      </c>
    </row>
    <row r="56" spans="1:10" ht="15" customHeight="1">
      <c r="A56">
        <v>47</v>
      </c>
      <c r="B56" s="4" t="s">
        <v>111</v>
      </c>
      <c r="D56">
        <v>946</v>
      </c>
      <c r="E56">
        <v>1000</v>
      </c>
      <c r="F56">
        <v>189.977</v>
      </c>
      <c r="G56" s="29">
        <v>189.32</v>
      </c>
      <c r="H56">
        <v>190.684</v>
      </c>
      <c r="I56" s="8">
        <f t="shared" si="0"/>
        <v>189.99366666666666</v>
      </c>
      <c r="J56" s="8">
        <f t="shared" si="1"/>
        <v>0.5569753635086182</v>
      </c>
    </row>
    <row r="57" spans="1:10">
      <c r="A57">
        <v>48</v>
      </c>
      <c r="B57" s="4" t="s">
        <v>112</v>
      </c>
      <c r="D57">
        <v>479</v>
      </c>
      <c r="E57">
        <v>437</v>
      </c>
      <c r="F57">
        <v>128.02000000000001</v>
      </c>
      <c r="G57" s="29">
        <v>133.49299999999999</v>
      </c>
      <c r="H57">
        <v>122.51300000000001</v>
      </c>
      <c r="I57" s="8">
        <f t="shared" si="0"/>
        <v>128.0086666666667</v>
      </c>
      <c r="J57" s="8">
        <f t="shared" si="1"/>
        <v>4.4825733928427969</v>
      </c>
    </row>
    <row r="58" spans="1:10">
      <c r="A58">
        <v>49</v>
      </c>
      <c r="B58" s="4" t="s">
        <v>113</v>
      </c>
      <c r="D58">
        <v>109</v>
      </c>
      <c r="E58">
        <v>100</v>
      </c>
      <c r="F58">
        <v>52.264000000000003</v>
      </c>
      <c r="G58" s="29">
        <v>56.341000000000001</v>
      </c>
      <c r="H58">
        <v>48.188000000000002</v>
      </c>
      <c r="I58" s="8">
        <f t="shared" si="0"/>
        <v>52.264333333333333</v>
      </c>
      <c r="J58" s="8">
        <f t="shared" si="1"/>
        <v>3.3284483204974382</v>
      </c>
    </row>
    <row r="59" spans="1:10">
      <c r="A59">
        <v>50</v>
      </c>
      <c r="B59" s="4" t="s">
        <v>114</v>
      </c>
      <c r="D59">
        <v>196</v>
      </c>
      <c r="E59">
        <v>198</v>
      </c>
      <c r="F59">
        <v>80.994</v>
      </c>
      <c r="G59" s="29">
        <v>83.117999999999995</v>
      </c>
      <c r="H59">
        <v>78.933999999999997</v>
      </c>
      <c r="I59" s="8">
        <f t="shared" si="0"/>
        <v>81.015333333333331</v>
      </c>
      <c r="J59" s="8">
        <f t="shared" si="1"/>
        <v>1.7081774563031262</v>
      </c>
    </row>
    <row r="60" spans="1:10">
      <c r="A60">
        <v>51</v>
      </c>
      <c r="B60" s="4" t="s">
        <v>115</v>
      </c>
      <c r="D60">
        <v>200</v>
      </c>
      <c r="E60">
        <v>168</v>
      </c>
      <c r="F60">
        <v>77.760000000000005</v>
      </c>
      <c r="G60" s="29">
        <v>84.09</v>
      </c>
      <c r="H60">
        <v>71.257999999999996</v>
      </c>
      <c r="I60" s="8">
        <f t="shared" si="0"/>
        <v>77.702666666666673</v>
      </c>
      <c r="J60" s="8">
        <f t="shared" si="1"/>
        <v>5.2387989293560651</v>
      </c>
    </row>
    <row r="61" spans="1:10">
      <c r="A61">
        <v>52</v>
      </c>
      <c r="B61" s="4" t="s">
        <v>116</v>
      </c>
      <c r="D61">
        <v>67</v>
      </c>
      <c r="E61">
        <v>62</v>
      </c>
      <c r="F61">
        <v>28.32</v>
      </c>
      <c r="G61" s="29">
        <v>32.811</v>
      </c>
      <c r="H61">
        <v>23.541</v>
      </c>
      <c r="I61" s="8">
        <f t="shared" si="0"/>
        <v>28.224</v>
      </c>
      <c r="J61" s="8">
        <f t="shared" si="1"/>
        <v>3.7850704088563734</v>
      </c>
    </row>
    <row r="62" spans="1:10">
      <c r="A62">
        <v>53</v>
      </c>
      <c r="B62" s="21" t="s">
        <v>117</v>
      </c>
      <c r="D62">
        <v>1105</v>
      </c>
      <c r="E62">
        <v>1092</v>
      </c>
      <c r="F62">
        <v>203.19</v>
      </c>
      <c r="G62" s="29">
        <v>205.95599999999999</v>
      </c>
      <c r="H62">
        <v>200.43</v>
      </c>
      <c r="I62" s="8">
        <f t="shared" si="0"/>
        <v>203.19200000000001</v>
      </c>
      <c r="J62" s="8">
        <f t="shared" si="1"/>
        <v>2.2559804963695864</v>
      </c>
    </row>
    <row r="63" spans="1:10">
      <c r="A63">
        <v>54</v>
      </c>
      <c r="B63" s="4" t="s">
        <v>118</v>
      </c>
      <c r="D63">
        <v>722</v>
      </c>
      <c r="E63">
        <v>689</v>
      </c>
      <c r="F63">
        <v>160.08199999999999</v>
      </c>
      <c r="G63" s="29">
        <v>164.41900000000001</v>
      </c>
      <c r="H63">
        <v>155.74299999999999</v>
      </c>
      <c r="I63" s="8">
        <f t="shared" si="0"/>
        <v>160.08133333333333</v>
      </c>
      <c r="J63" s="8">
        <f t="shared" si="1"/>
        <v>3.5419621994344137</v>
      </c>
    </row>
    <row r="64" spans="1:10">
      <c r="A64">
        <v>55</v>
      </c>
      <c r="B64" s="4" t="s">
        <v>119</v>
      </c>
      <c r="D64">
        <v>996</v>
      </c>
      <c r="E64">
        <v>1045</v>
      </c>
      <c r="F64">
        <v>195.017</v>
      </c>
      <c r="G64" s="29">
        <v>194.619</v>
      </c>
      <c r="H64">
        <v>195.471</v>
      </c>
      <c r="I64" s="8">
        <f t="shared" si="0"/>
        <v>195.03566666666666</v>
      </c>
      <c r="J64" s="8">
        <f t="shared" si="1"/>
        <v>0.34807789677344264</v>
      </c>
    </row>
    <row r="65" spans="1:10">
      <c r="A65">
        <v>56</v>
      </c>
      <c r="B65" s="4" t="s">
        <v>120</v>
      </c>
      <c r="D65">
        <v>1155</v>
      </c>
      <c r="E65">
        <v>1290</v>
      </c>
      <c r="F65">
        <v>215.99600000000001</v>
      </c>
      <c r="G65" s="29">
        <v>211.083</v>
      </c>
      <c r="H65">
        <v>221.05699999999999</v>
      </c>
      <c r="I65" s="8">
        <f t="shared" si="0"/>
        <v>216.04533333333333</v>
      </c>
      <c r="J65" s="8">
        <f t="shared" si="1"/>
        <v>4.0720178726959837</v>
      </c>
    </row>
    <row r="66" spans="1:10">
      <c r="A66">
        <v>57</v>
      </c>
      <c r="B66" s="4" t="s">
        <v>121</v>
      </c>
      <c r="D66">
        <v>522</v>
      </c>
      <c r="E66">
        <v>487</v>
      </c>
      <c r="F66">
        <v>134.571</v>
      </c>
      <c r="G66" s="29">
        <v>139.42699999999999</v>
      </c>
      <c r="H66">
        <v>129.709</v>
      </c>
      <c r="I66" s="8">
        <f t="shared" si="0"/>
        <v>134.56899999999999</v>
      </c>
      <c r="J66" s="8">
        <f t="shared" si="1"/>
        <v>3.9673571387847897</v>
      </c>
    </row>
    <row r="67" spans="1:10">
      <c r="A67">
        <v>58</v>
      </c>
      <c r="B67" s="4" t="s">
        <v>122</v>
      </c>
      <c r="D67">
        <v>1101</v>
      </c>
      <c r="E67">
        <v>937</v>
      </c>
      <c r="F67">
        <v>194.858</v>
      </c>
      <c r="G67" s="29">
        <v>205.542</v>
      </c>
      <c r="H67">
        <v>183.89699999999999</v>
      </c>
      <c r="I67" s="8">
        <f t="shared" si="0"/>
        <v>194.76566666666668</v>
      </c>
      <c r="J67" s="8">
        <f t="shared" si="1"/>
        <v>8.83677544255948</v>
      </c>
    </row>
    <row r="68" spans="1:10">
      <c r="A68">
        <v>59</v>
      </c>
      <c r="B68" s="4" t="s">
        <v>123</v>
      </c>
      <c r="D68">
        <v>573</v>
      </c>
      <c r="E68">
        <v>569</v>
      </c>
      <c r="F68">
        <v>143.447</v>
      </c>
      <c r="G68" s="29">
        <v>146.16200000000001</v>
      </c>
      <c r="H68">
        <v>140.76900000000001</v>
      </c>
      <c r="I68" s="8">
        <f t="shared" si="0"/>
        <v>143.45933333333335</v>
      </c>
      <c r="J68" s="8">
        <f t="shared" si="1"/>
        <v>2.2017003025439732</v>
      </c>
    </row>
    <row r="69" spans="1:10">
      <c r="A69">
        <v>60</v>
      </c>
      <c r="B69" s="4" t="s">
        <v>124</v>
      </c>
      <c r="D69">
        <v>876</v>
      </c>
      <c r="E69">
        <v>704</v>
      </c>
      <c r="F69">
        <v>169.87799999999999</v>
      </c>
      <c r="G69" s="29">
        <v>181.77099999999999</v>
      </c>
      <c r="H69">
        <v>157.536</v>
      </c>
      <c r="I69" s="8">
        <f t="shared" si="0"/>
        <v>169.72833333333332</v>
      </c>
      <c r="J69" s="8">
        <f t="shared" si="1"/>
        <v>9.8944633114799156</v>
      </c>
    </row>
    <row r="70" spans="1:10">
      <c r="A70">
        <v>61</v>
      </c>
      <c r="B70" s="4" t="s">
        <v>125</v>
      </c>
      <c r="D70">
        <v>828</v>
      </c>
      <c r="E70">
        <v>828</v>
      </c>
      <c r="F70">
        <v>174.161</v>
      </c>
      <c r="G70" s="29">
        <v>176.489</v>
      </c>
      <c r="H70">
        <v>171.86699999999999</v>
      </c>
      <c r="I70" s="8">
        <f t="shared" si="0"/>
        <v>174.17233333333331</v>
      </c>
      <c r="J70" s="8">
        <f t="shared" si="1"/>
        <v>1.8869406161532776</v>
      </c>
    </row>
    <row r="71" spans="1:10">
      <c r="A71">
        <v>62</v>
      </c>
      <c r="B71" s="4" t="s">
        <v>126</v>
      </c>
      <c r="D71">
        <v>1271</v>
      </c>
      <c r="E71">
        <v>1463</v>
      </c>
      <c r="F71">
        <v>230.803</v>
      </c>
      <c r="G71" s="29">
        <v>222.874</v>
      </c>
      <c r="H71">
        <v>239.04400000000001</v>
      </c>
      <c r="I71" s="8">
        <f t="shared" si="0"/>
        <v>230.90700000000001</v>
      </c>
      <c r="J71" s="8">
        <f t="shared" si="1"/>
        <v>6.6017844557361984</v>
      </c>
    </row>
    <row r="72" spans="1:10">
      <c r="A72">
        <v>63</v>
      </c>
      <c r="B72" s="4" t="s">
        <v>127</v>
      </c>
      <c r="D72">
        <v>806</v>
      </c>
      <c r="E72">
        <v>846</v>
      </c>
      <c r="F72">
        <v>173.94200000000001</v>
      </c>
      <c r="G72" s="29">
        <v>174.03</v>
      </c>
      <c r="H72">
        <v>173.88399999999999</v>
      </c>
      <c r="I72" s="8">
        <f t="shared" si="0"/>
        <v>173.952</v>
      </c>
      <c r="J72" s="8">
        <f t="shared" si="1"/>
        <v>6.0022218108524664E-2</v>
      </c>
    </row>
    <row r="73" spans="1:10">
      <c r="A73">
        <v>64</v>
      </c>
      <c r="B73" s="4" t="s">
        <v>128</v>
      </c>
      <c r="D73">
        <v>654</v>
      </c>
      <c r="E73">
        <v>641</v>
      </c>
      <c r="F73">
        <v>153.089</v>
      </c>
      <c r="G73" s="29">
        <v>156.309</v>
      </c>
      <c r="H73">
        <v>149.89699999999999</v>
      </c>
      <c r="I73" s="8">
        <f t="shared" si="0"/>
        <v>153.09833333333333</v>
      </c>
      <c r="J73" s="8">
        <f t="shared" si="1"/>
        <v>2.6176963579113286</v>
      </c>
    </row>
    <row r="74" spans="1:10">
      <c r="A74">
        <v>65</v>
      </c>
      <c r="B74" s="4" t="s">
        <v>129</v>
      </c>
      <c r="D74">
        <v>449</v>
      </c>
      <c r="E74">
        <v>443</v>
      </c>
      <c r="F74">
        <v>126.273</v>
      </c>
      <c r="G74" s="29">
        <v>129.18899999999999</v>
      </c>
      <c r="H74">
        <v>123.4</v>
      </c>
      <c r="I74" s="8">
        <f t="shared" si="0"/>
        <v>126.28733333333332</v>
      </c>
      <c r="J74" s="8">
        <f t="shared" si="1"/>
        <v>2.3633710857351335</v>
      </c>
    </row>
    <row r="75" spans="1:10">
      <c r="A75">
        <v>66</v>
      </c>
      <c r="B75" s="21" t="s">
        <v>130</v>
      </c>
      <c r="D75">
        <v>707</v>
      </c>
      <c r="E75">
        <v>738</v>
      </c>
      <c r="F75">
        <v>162.08799999999999</v>
      </c>
      <c r="G75" s="29">
        <v>162.65799999999999</v>
      </c>
      <c r="H75">
        <v>161.54900000000001</v>
      </c>
      <c r="I75" s="8">
        <f t="shared" ref="I75:I87" si="2">AVERAGE(F75:H75)</f>
        <v>162.09833333333333</v>
      </c>
      <c r="J75" s="8">
        <f t="shared" ref="J75:J87" si="3">_xlfn.STDEV.P(F75:H75)</f>
        <v>0.45280631130268972</v>
      </c>
    </row>
    <row r="76" spans="1:10">
      <c r="A76">
        <v>67</v>
      </c>
      <c r="B76" s="4" t="s">
        <v>133</v>
      </c>
      <c r="D76">
        <v>1060</v>
      </c>
      <c r="E76">
        <v>975</v>
      </c>
      <c r="F76">
        <v>194.7</v>
      </c>
      <c r="G76" s="29">
        <v>201.30500000000001</v>
      </c>
      <c r="H76">
        <v>188.00299999999999</v>
      </c>
      <c r="I76" s="8">
        <f t="shared" si="2"/>
        <v>194.66933333333336</v>
      </c>
      <c r="J76" s="8">
        <f t="shared" si="3"/>
        <v>5.4305620539887318</v>
      </c>
    </row>
    <row r="77" spans="1:10">
      <c r="A77">
        <v>68</v>
      </c>
      <c r="B77" s="4" t="s">
        <v>134</v>
      </c>
      <c r="D77">
        <v>1856</v>
      </c>
      <c r="E77">
        <v>1694</v>
      </c>
      <c r="F77">
        <v>273.69400000000002</v>
      </c>
      <c r="G77" s="29">
        <v>283.601</v>
      </c>
      <c r="H77">
        <v>263.685</v>
      </c>
      <c r="I77" s="8">
        <f t="shared" si="2"/>
        <v>273.66000000000003</v>
      </c>
      <c r="J77" s="8">
        <f t="shared" si="3"/>
        <v>8.1307084972139201</v>
      </c>
    </row>
    <row r="78" spans="1:10">
      <c r="A78">
        <v>69</v>
      </c>
      <c r="B78" s="4" t="s">
        <v>135</v>
      </c>
      <c r="D78">
        <v>1114</v>
      </c>
      <c r="E78">
        <v>1045</v>
      </c>
      <c r="F78">
        <v>201.21</v>
      </c>
      <c r="G78" s="29">
        <v>206.88200000000001</v>
      </c>
      <c r="H78">
        <v>195.471</v>
      </c>
      <c r="I78" s="8">
        <f t="shared" si="2"/>
        <v>201.18766666666667</v>
      </c>
      <c r="J78" s="8">
        <f t="shared" si="3"/>
        <v>4.6585480093646732</v>
      </c>
    </row>
    <row r="79" spans="1:10">
      <c r="A79">
        <v>70</v>
      </c>
      <c r="B79" s="4" t="s">
        <v>136</v>
      </c>
      <c r="D79">
        <v>654</v>
      </c>
      <c r="E79">
        <v>423</v>
      </c>
      <c r="F79">
        <v>139.173</v>
      </c>
      <c r="G79" s="29">
        <v>156.309</v>
      </c>
      <c r="H79">
        <v>120.42400000000001</v>
      </c>
      <c r="I79" s="8">
        <f t="shared" si="2"/>
        <v>138.63533333333331</v>
      </c>
      <c r="J79" s="8">
        <f t="shared" si="3"/>
        <v>14.654922275088817</v>
      </c>
    </row>
    <row r="80" spans="1:10">
      <c r="A80">
        <v>71</v>
      </c>
      <c r="B80" s="4" t="s">
        <v>137</v>
      </c>
      <c r="D80">
        <v>494</v>
      </c>
      <c r="E80">
        <v>461</v>
      </c>
      <c r="F80">
        <v>130.80600000000001</v>
      </c>
      <c r="G80" s="29">
        <v>135.59299999999999</v>
      </c>
      <c r="H80">
        <v>126.018</v>
      </c>
      <c r="I80" s="8">
        <f t="shared" si="2"/>
        <v>130.80566666666667</v>
      </c>
      <c r="J80" s="8">
        <f t="shared" si="3"/>
        <v>3.9089773882976333</v>
      </c>
    </row>
    <row r="81" spans="1:10">
      <c r="A81">
        <v>72</v>
      </c>
      <c r="B81" s="4" t="s">
        <v>138</v>
      </c>
      <c r="D81">
        <v>929</v>
      </c>
      <c r="E81">
        <v>1028</v>
      </c>
      <c r="F81">
        <v>190.565</v>
      </c>
      <c r="G81" s="29">
        <v>187.50399999999999</v>
      </c>
      <c r="H81">
        <v>193.667</v>
      </c>
      <c r="I81" s="8">
        <f t="shared" si="2"/>
        <v>190.57866666666666</v>
      </c>
      <c r="J81" s="8">
        <f t="shared" si="3"/>
        <v>2.5160527728081497</v>
      </c>
    </row>
    <row r="82" spans="1:10">
      <c r="A82">
        <v>73</v>
      </c>
      <c r="B82" s="4" t="s">
        <v>139</v>
      </c>
      <c r="D82">
        <v>998</v>
      </c>
      <c r="E82">
        <v>1241</v>
      </c>
      <c r="F82">
        <v>205.36799999999999</v>
      </c>
      <c r="G82" s="29">
        <v>194.827</v>
      </c>
      <c r="H82">
        <v>215.97200000000001</v>
      </c>
      <c r="I82" s="8">
        <f t="shared" si="2"/>
        <v>205.38900000000001</v>
      </c>
      <c r="J82" s="8">
        <f t="shared" si="3"/>
        <v>8.6324228734849839</v>
      </c>
    </row>
    <row r="83" spans="1:10">
      <c r="A83">
        <v>74</v>
      </c>
      <c r="B83" s="4" t="s">
        <v>140</v>
      </c>
      <c r="D83">
        <v>1353</v>
      </c>
      <c r="E83">
        <v>1359</v>
      </c>
      <c r="F83">
        <v>229.67599999999999</v>
      </c>
      <c r="G83" s="29">
        <v>231.16800000000001</v>
      </c>
      <c r="H83">
        <v>228.21</v>
      </c>
      <c r="I83" s="8">
        <f t="shared" si="2"/>
        <v>229.68466666666666</v>
      </c>
      <c r="J83" s="8">
        <f t="shared" si="3"/>
        <v>1.2076139927789649</v>
      </c>
    </row>
    <row r="84" spans="1:10">
      <c r="A84">
        <v>75</v>
      </c>
      <c r="B84" s="4" t="s">
        <v>141</v>
      </c>
      <c r="D84">
        <v>970</v>
      </c>
      <c r="E84">
        <v>644</v>
      </c>
      <c r="F84">
        <v>171.804</v>
      </c>
      <c r="G84" s="29">
        <v>191.87200000000001</v>
      </c>
      <c r="H84">
        <v>150.268</v>
      </c>
      <c r="I84" s="8">
        <f t="shared" si="2"/>
        <v>171.31466666666668</v>
      </c>
      <c r="J84" s="8">
        <f t="shared" si="3"/>
        <v>16.988285951076868</v>
      </c>
    </row>
    <row r="85" spans="1:10">
      <c r="A85">
        <v>76</v>
      </c>
      <c r="B85" s="4" t="s">
        <v>142</v>
      </c>
      <c r="D85">
        <v>560</v>
      </c>
      <c r="E85">
        <v>689</v>
      </c>
      <c r="F85">
        <v>150.24700000000001</v>
      </c>
      <c r="G85" s="29">
        <v>144.471</v>
      </c>
      <c r="H85">
        <v>155.74299999999999</v>
      </c>
      <c r="I85" s="8">
        <f t="shared" si="2"/>
        <v>150.15366666666668</v>
      </c>
      <c r="J85" s="8">
        <f t="shared" si="3"/>
        <v>4.60224795314444</v>
      </c>
    </row>
    <row r="86" spans="1:10">
      <c r="A86">
        <v>77</v>
      </c>
      <c r="B86" s="4" t="s">
        <v>143</v>
      </c>
      <c r="D86">
        <v>529</v>
      </c>
      <c r="E86">
        <v>760</v>
      </c>
      <c r="F86">
        <v>152.72</v>
      </c>
      <c r="G86" s="29">
        <v>140.36799999999999</v>
      </c>
      <c r="H86">
        <v>164.11</v>
      </c>
      <c r="I86" s="8">
        <f t="shared" si="2"/>
        <v>152.39933333333332</v>
      </c>
      <c r="J86" s="8">
        <f t="shared" si="3"/>
        <v>9.695282747581718</v>
      </c>
    </row>
    <row r="87" spans="1:10">
      <c r="A87">
        <v>78</v>
      </c>
      <c r="B87" s="4" t="s">
        <v>144</v>
      </c>
      <c r="D87">
        <v>303</v>
      </c>
      <c r="E87">
        <v>351</v>
      </c>
      <c r="F87">
        <v>107.36</v>
      </c>
      <c r="G87" s="29">
        <v>105.532</v>
      </c>
      <c r="H87">
        <v>109.03400000000001</v>
      </c>
      <c r="I87" s="8">
        <f t="shared" si="2"/>
        <v>107.30866666666667</v>
      </c>
      <c r="J87" s="8">
        <f t="shared" si="3"/>
        <v>1.4301462240701939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/>
  </sheetViews>
  <sheetFormatPr defaultRowHeight="15"/>
  <sheetData>
    <row r="1" spans="1:9">
      <c r="A1" s="15" t="str">
        <f>TEXT('TNF recalculated'!M24,"General")</f>
        <v>bez prob.</v>
      </c>
      <c r="B1" s="15">
        <f>'TNF recalculated'!N24</f>
        <v>5.331666666666667</v>
      </c>
      <c r="C1" s="16">
        <f>IF(Kutools_Chart!B1&lt;50,Kutools_Chart!B1,50)</f>
        <v>5.331666666666667</v>
      </c>
      <c r="D1" s="16">
        <f>IF(Kutools_Chart!B1&lt;2000,0,(50+(MAX('TNF recalculated'!$N$24:$N$36)-2000))/10)</f>
        <v>0</v>
      </c>
      <c r="E1" s="16">
        <f>IF(Kutools_Chart!B1&lt;2000,0,Kutools_Chart!B1-2000)</f>
        <v>0</v>
      </c>
      <c r="F1" s="16">
        <f>SUM(Kutools_Chart!$C1:$E1)</f>
        <v>5.331666666666667</v>
      </c>
      <c r="G1" s="16">
        <v>0</v>
      </c>
      <c r="H1" s="16">
        <f>IF(MIN(Kutools_Chart!B1:B13)&lt;0,MIN(Kutools_Chart!B1:B13),0)</f>
        <v>0</v>
      </c>
      <c r="I1" s="16">
        <f>IF(MIN(Kutools_Chart!B1:B13)&lt;0,MIN(Kutools_Chart!B1:B13),0)</f>
        <v>0</v>
      </c>
    </row>
    <row r="2" spans="1:9">
      <c r="A2" s="15" t="str">
        <f>TEXT('TNF recalculated'!M25,"General")</f>
        <v>MB1</v>
      </c>
      <c r="B2" s="15">
        <f>'TNF recalculated'!N25</f>
        <v>7.8603333333333332</v>
      </c>
      <c r="C2" s="16">
        <f>IF(Kutools_Chart!B2&lt;50,Kutools_Chart!B2,50)</f>
        <v>7.8603333333333332</v>
      </c>
      <c r="D2" s="16">
        <f>IF(Kutools_Chart!B2&lt;2000,0,(50+(MAX('TNF recalculated'!$N$24:$N$36)-2000))/10)</f>
        <v>0</v>
      </c>
      <c r="E2" s="16">
        <f>IF(Kutools_Chart!B2&lt;2000,0,Kutools_Chart!B2-2000)</f>
        <v>0</v>
      </c>
      <c r="F2" s="16">
        <f>SUM(Kutools_Chart!$C2:$E2)</f>
        <v>7.8603333333333332</v>
      </c>
      <c r="G2" s="16">
        <v>0</v>
      </c>
      <c r="H2" s="16">
        <v>50</v>
      </c>
      <c r="I2" s="16">
        <v>50</v>
      </c>
    </row>
    <row r="3" spans="1:9">
      <c r="A3" s="15" t="str">
        <f>TEXT('TNF recalculated'!M26,"General")</f>
        <v>MB2</v>
      </c>
      <c r="B3" s="15">
        <f>'TNF recalculated'!N26</f>
        <v>32.348666666666666</v>
      </c>
      <c r="C3" s="16">
        <f>IF(Kutools_Chart!B3&lt;50,Kutools_Chart!B3,50)</f>
        <v>32.348666666666666</v>
      </c>
      <c r="D3" s="16">
        <f>IF(Kutools_Chart!B3&lt;2000,0,(50+(MAX('TNF recalculated'!$N$24:$N$36)-2000))/10)</f>
        <v>0</v>
      </c>
      <c r="E3" s="16">
        <f>IF(Kutools_Chart!B3&lt;2000,0,Kutools_Chart!B3-2000)</f>
        <v>0</v>
      </c>
      <c r="F3" s="16">
        <f>SUM(Kutools_Chart!$C3:$E3)</f>
        <v>32.348666666666666</v>
      </c>
      <c r="G3" s="16">
        <v>0.25</v>
      </c>
      <c r="H3" s="16">
        <f>50+MAX(Kutools_Chart!$D$1:$D$13)/2</f>
        <v>50</v>
      </c>
      <c r="I3" s="16" t="e">
        <f>NA()</f>
        <v>#N/A</v>
      </c>
    </row>
    <row r="4" spans="1:9">
      <c r="A4" s="15" t="str">
        <f>TEXT('TNF recalculated'!M27,"General")</f>
        <v>MB13</v>
      </c>
      <c r="B4" s="15">
        <f>'TNF recalculated'!N27</f>
        <v>6.5049999999999999</v>
      </c>
      <c r="C4" s="16">
        <f>IF(Kutools_Chart!B4&lt;50,Kutools_Chart!B4,50)</f>
        <v>6.5049999999999999</v>
      </c>
      <c r="D4" s="16">
        <f>IF(Kutools_Chart!B4&lt;2000,0,(50+(MAX('TNF recalculated'!$N$24:$N$36)-2000))/10)</f>
        <v>0</v>
      </c>
      <c r="E4" s="16">
        <f>IF(Kutools_Chart!B4&lt;2000,0,Kutools_Chart!B4-2000)</f>
        <v>0</v>
      </c>
      <c r="F4" s="16">
        <f>SUM(Kutools_Chart!$C4:$E4)</f>
        <v>6.5049999999999999</v>
      </c>
      <c r="G4" s="16">
        <v>0</v>
      </c>
      <c r="H4" s="16">
        <f>50+MAX(Kutools_Chart!$D$1:$D$13)</f>
        <v>50</v>
      </c>
      <c r="I4" s="16">
        <v>2000</v>
      </c>
    </row>
    <row r="5" spans="1:9">
      <c r="A5" s="15" t="str">
        <f>TEXT('TNF recalculated'!M28,"General")</f>
        <v>MB20</v>
      </c>
      <c r="B5" s="15">
        <f>'TNF recalculated'!N28</f>
        <v>0</v>
      </c>
      <c r="C5" s="16">
        <f>IF(Kutools_Chart!B5&lt;50,Kutools_Chart!B5,50)</f>
        <v>0</v>
      </c>
      <c r="D5" s="16">
        <f>IF(Kutools_Chart!B5&lt;2000,0,(50+(MAX('TNF recalculated'!$N$24:$N$36)-2000))/10)</f>
        <v>0</v>
      </c>
      <c r="E5" s="16">
        <f>IF(Kutools_Chart!B5&lt;2000,0,Kutools_Chart!B5-2000)</f>
        <v>0</v>
      </c>
      <c r="F5" s="16">
        <f>SUM(Kutools_Chart!$C5:$E5)</f>
        <v>0</v>
      </c>
      <c r="G5" s="16">
        <v>0</v>
      </c>
      <c r="H5" s="16">
        <f>MAX(Kutools_Chart!$F$1:$F$13)</f>
        <v>32.348666666666666</v>
      </c>
      <c r="I5" s="16">
        <f>MAX('TNF recalculated'!$N$24:$N$36)</f>
        <v>32.348666666666666</v>
      </c>
    </row>
    <row r="6" spans="1:9">
      <c r="A6" s="15" t="str">
        <f>TEXT('TNF recalculated'!M29,"General")</f>
        <v>D12</v>
      </c>
      <c r="B6" s="15">
        <f>'TNF recalculated'!N29</f>
        <v>0</v>
      </c>
      <c r="C6" s="16">
        <f>IF(Kutools_Chart!B6&lt;50,Kutools_Chart!B6,50)</f>
        <v>0</v>
      </c>
      <c r="D6" s="16">
        <f>IF(Kutools_Chart!B6&lt;2000,0,(50+(MAX('TNF recalculated'!$N$24:$N$36)-2000))/10)</f>
        <v>0</v>
      </c>
      <c r="E6" s="16">
        <f>IF(Kutools_Chart!B6&lt;2000,0,Kutools_Chart!B6-2000)</f>
        <v>0</v>
      </c>
      <c r="F6" s="16">
        <f>SUM(Kutools_Chart!$C6:$E6)</f>
        <v>0</v>
      </c>
      <c r="G6" s="16"/>
      <c r="H6" s="16"/>
      <c r="I6" s="16"/>
    </row>
    <row r="7" spans="1:9">
      <c r="A7" s="15" t="str">
        <f>TEXT('TNF recalculated'!M30,"General")</f>
        <v>MC1</v>
      </c>
      <c r="B7" s="15">
        <f>'TNF recalculated'!N30</f>
        <v>0</v>
      </c>
      <c r="C7" s="16">
        <f>IF(Kutools_Chart!B7&lt;50,Kutools_Chart!B7,50)</f>
        <v>0</v>
      </c>
      <c r="D7" s="16">
        <f>IF(Kutools_Chart!B7&lt;2000,0,(50+(MAX('TNF recalculated'!$N$24:$N$36)-2000))/10)</f>
        <v>0</v>
      </c>
      <c r="E7" s="16">
        <f>IF(Kutools_Chart!B7&lt;2000,0,Kutools_Chart!B7-2000)</f>
        <v>0</v>
      </c>
      <c r="F7" s="16">
        <f>SUM(Kutools_Chart!$C7:$E7)</f>
        <v>0</v>
      </c>
      <c r="G7" s="16"/>
      <c r="H7" s="16"/>
      <c r="I7" s="16"/>
    </row>
    <row r="8" spans="1:9">
      <c r="A8" s="15" t="str">
        <f>TEXT('TNF recalculated'!M31,"General")</f>
        <v>S prot MB1</v>
      </c>
      <c r="B8" s="15">
        <f>'TNF recalculated'!N31</f>
        <v>11.622666666666667</v>
      </c>
      <c r="C8" s="16">
        <f>IF(Kutools_Chart!B8&lt;50,Kutools_Chart!B8,50)</f>
        <v>11.622666666666667</v>
      </c>
      <c r="D8" s="16">
        <f>IF(Kutools_Chart!B8&lt;2000,0,(50+(MAX('TNF recalculated'!$N$24:$N$36)-2000))/10)</f>
        <v>0</v>
      </c>
      <c r="E8" s="16">
        <f>IF(Kutools_Chart!B8&lt;2000,0,Kutools_Chart!B8-2000)</f>
        <v>0</v>
      </c>
      <c r="F8" s="16">
        <f>SUM(Kutools_Chart!$C8:$E8)</f>
        <v>11.622666666666667</v>
      </c>
      <c r="G8" s="16"/>
      <c r="H8" s="16"/>
      <c r="I8" s="16"/>
    </row>
    <row r="9" spans="1:9">
      <c r="A9" s="15" t="str">
        <f>TEXT('TNF recalculated'!M32,"General")</f>
        <v>S prot MB2</v>
      </c>
      <c r="B9" s="15">
        <f>'TNF recalculated'!N32</f>
        <v>14.661333333333332</v>
      </c>
      <c r="C9" s="16">
        <f>IF(Kutools_Chart!B9&lt;50,Kutools_Chart!B9,50)</f>
        <v>14.661333333333332</v>
      </c>
      <c r="D9" s="16">
        <f>IF(Kutools_Chart!B9&lt;2000,0,(50+(MAX('TNF recalculated'!$N$24:$N$36)-2000))/10)</f>
        <v>0</v>
      </c>
      <c r="E9" s="16">
        <f>IF(Kutools_Chart!B9&lt;2000,0,Kutools_Chart!B9-2000)</f>
        <v>0</v>
      </c>
      <c r="F9" s="16">
        <f>SUM(Kutools_Chart!$C9:$E9)</f>
        <v>14.661333333333332</v>
      </c>
      <c r="G9" s="16"/>
      <c r="H9" s="16"/>
      <c r="I9" s="16"/>
    </row>
    <row r="10" spans="1:9">
      <c r="A10" s="15" t="str">
        <f>TEXT('TNF recalculated'!M33,"General")</f>
        <v>S prot MB13</v>
      </c>
      <c r="B10" s="15">
        <f>'TNF recalculated'!N33</f>
        <v>12.196333333333333</v>
      </c>
      <c r="C10" s="16">
        <f>IF(Kutools_Chart!B10&lt;50,Kutools_Chart!B10,50)</f>
        <v>12.196333333333333</v>
      </c>
      <c r="D10" s="16">
        <f>IF(Kutools_Chart!B10&lt;2000,0,(50+(MAX('TNF recalculated'!$N$24:$N$36)-2000))/10)</f>
        <v>0</v>
      </c>
      <c r="E10" s="16">
        <f>IF(Kutools_Chart!B10&lt;2000,0,Kutools_Chart!B10-2000)</f>
        <v>0</v>
      </c>
      <c r="F10" s="16">
        <f>SUM(Kutools_Chart!$C10:$E10)</f>
        <v>12.196333333333333</v>
      </c>
      <c r="G10" s="16"/>
      <c r="H10" s="16"/>
      <c r="I10" s="16"/>
    </row>
    <row r="11" spans="1:9">
      <c r="A11" s="15" t="str">
        <f>TEXT('TNF recalculated'!M34,"General")</f>
        <v>S prot MB20</v>
      </c>
      <c r="B11" s="15">
        <f>'TNF recalculated'!N34</f>
        <v>7.9753333333333325</v>
      </c>
      <c r="C11" s="16">
        <f>IF(Kutools_Chart!B11&lt;50,Kutools_Chart!B11,50)</f>
        <v>7.9753333333333325</v>
      </c>
      <c r="D11" s="16">
        <f>IF(Kutools_Chart!B11&lt;2000,0,(50+(MAX('TNF recalculated'!$N$24:$N$36)-2000))/10)</f>
        <v>0</v>
      </c>
      <c r="E11" s="16">
        <f>IF(Kutools_Chart!B11&lt;2000,0,Kutools_Chart!B11-2000)</f>
        <v>0</v>
      </c>
      <c r="F11" s="16">
        <f>SUM(Kutools_Chart!$C11:$E11)</f>
        <v>7.9753333333333325</v>
      </c>
      <c r="G11" s="16"/>
      <c r="H11" s="16"/>
      <c r="I11" s="16"/>
    </row>
    <row r="12" spans="1:9">
      <c r="A12" s="15" t="str">
        <f>TEXT('TNF recalculated'!M35,"General")</f>
        <v>EPS D12</v>
      </c>
      <c r="B12" s="15">
        <f>'TNF recalculated'!N35</f>
        <v>5.8646666666666674</v>
      </c>
      <c r="C12" s="16">
        <f>IF(Kutools_Chart!B12&lt;50,Kutools_Chart!B12,50)</f>
        <v>5.8646666666666674</v>
      </c>
      <c r="D12" s="16">
        <f>IF(Kutools_Chart!B12&lt;2000,0,(50+(MAX('TNF recalculated'!$N$24:$N$36)-2000))/10)</f>
        <v>0</v>
      </c>
      <c r="E12" s="16">
        <f>IF(Kutools_Chart!B12&lt;2000,0,Kutools_Chart!B12-2000)</f>
        <v>0</v>
      </c>
      <c r="F12" s="16">
        <f>SUM(Kutools_Chart!$C12:$E12)</f>
        <v>5.8646666666666674</v>
      </c>
      <c r="G12" s="16"/>
      <c r="H12" s="16"/>
      <c r="I12" s="16"/>
    </row>
    <row r="13" spans="1:9">
      <c r="A13" s="15" t="str">
        <f>TEXT('TNF recalculated'!M36,"General")</f>
        <v>EPS MC1</v>
      </c>
      <c r="B13" s="15">
        <f>'TNF recalculated'!N36</f>
        <v>0</v>
      </c>
      <c r="C13" s="16">
        <f>IF(Kutools_Chart!B13&lt;50,Kutools_Chart!B13,50)</f>
        <v>0</v>
      </c>
      <c r="D13" s="16">
        <f>IF(Kutools_Chart!B13&lt;2000,0,(50+(MAX('TNF recalculated'!$N$24:$N$36)-2000))/10)</f>
        <v>0</v>
      </c>
      <c r="E13" s="16">
        <f>IF(Kutools_Chart!B13&lt;2000,0,Kutools_Chart!B13-2000)</f>
        <v>0</v>
      </c>
      <c r="F13" s="16">
        <f>SUM(Kutools_Chart!$C13:$E13)</f>
        <v>0</v>
      </c>
      <c r="G13" s="16"/>
      <c r="H13" s="16"/>
      <c r="I13" s="16"/>
    </row>
    <row r="14" spans="1:9">
      <c r="A14" t="s">
        <v>100</v>
      </c>
    </row>
    <row r="16" spans="1:9">
      <c r="A16" s="15" t="str">
        <f>TEXT('TNF recalculated'!M24,"General")</f>
        <v>bez prob.</v>
      </c>
      <c r="B16" s="15">
        <f>'TNF recalculated'!R24</f>
        <v>4522.2449999999999</v>
      </c>
      <c r="C16" s="16">
        <f>IF(Kutools_Chart!B16&lt;50,Kutools_Chart!B16,50)</f>
        <v>50</v>
      </c>
      <c r="D16" s="16">
        <f>IF(Kutools_Chart!B16&lt;2500,0,(50+(MAX('TNF recalculated'!$R$24:$R$36)-2500))/10)</f>
        <v>207.22449999999998</v>
      </c>
      <c r="E16" s="16">
        <f>IF(Kutools_Chart!B16&lt;2500,0,Kutools_Chart!B16-2500)</f>
        <v>2022.2449999999999</v>
      </c>
      <c r="F16" s="16">
        <f>SUM(Kutools_Chart!$C16:$E16)</f>
        <v>2279.4694999999997</v>
      </c>
      <c r="G16" s="16">
        <v>0</v>
      </c>
      <c r="H16" s="16">
        <f>IF(MIN(Kutools_Chart!B16:B28)&lt;0,MIN(Kutools_Chart!B16:B28),0)</f>
        <v>0</v>
      </c>
      <c r="I16" s="16">
        <f>IF(MIN(Kutools_Chart!B16:B28)&lt;0,MIN(Kutools_Chart!B16:B28),0)</f>
        <v>0</v>
      </c>
    </row>
    <row r="17" spans="1:9">
      <c r="A17" s="15" t="str">
        <f>TEXT('TNF recalculated'!M25,"General")</f>
        <v>MB1</v>
      </c>
      <c r="B17" s="15">
        <f>'TNF recalculated'!R25</f>
        <v>3559.0859999999998</v>
      </c>
      <c r="C17" s="16">
        <f>IF(Kutools_Chart!B17&lt;50,Kutools_Chart!B17,50)</f>
        <v>50</v>
      </c>
      <c r="D17" s="16">
        <f>IF(Kutools_Chart!B17&lt;2500,0,(50+(MAX('TNF recalculated'!$R$24:$R$36)-2500))/10)</f>
        <v>207.22449999999998</v>
      </c>
      <c r="E17" s="16">
        <f>IF(Kutools_Chart!B17&lt;2500,0,Kutools_Chart!B17-2500)</f>
        <v>1059.0859999999998</v>
      </c>
      <c r="F17" s="16">
        <f>SUM(Kutools_Chart!$C17:$E17)</f>
        <v>1316.3104999999998</v>
      </c>
      <c r="G17" s="16">
        <v>0</v>
      </c>
      <c r="H17" s="16">
        <v>50</v>
      </c>
      <c r="I17" s="16">
        <v>50</v>
      </c>
    </row>
    <row r="18" spans="1:9">
      <c r="A18" s="15" t="str">
        <f>TEXT('TNF recalculated'!M26,"General")</f>
        <v>MB2</v>
      </c>
      <c r="B18" s="15">
        <f>'TNF recalculated'!R26</f>
        <v>3859.6080000000002</v>
      </c>
      <c r="C18" s="16">
        <f>IF(Kutools_Chart!B18&lt;50,Kutools_Chart!B18,50)</f>
        <v>50</v>
      </c>
      <c r="D18" s="16">
        <f>IF(Kutools_Chart!B18&lt;2500,0,(50+(MAX('TNF recalculated'!$R$24:$R$36)-2500))/10)</f>
        <v>207.22449999999998</v>
      </c>
      <c r="E18" s="16">
        <f>IF(Kutools_Chart!B18&lt;2500,0,Kutools_Chart!B18-2500)</f>
        <v>1359.6080000000002</v>
      </c>
      <c r="F18" s="16">
        <f>SUM(Kutools_Chart!$C18:$E18)</f>
        <v>1616.8325000000002</v>
      </c>
      <c r="G18" s="16">
        <v>0.25</v>
      </c>
      <c r="H18" s="16">
        <f>50+MAX(Kutools_Chart!$D$16:$D$28)/2</f>
        <v>153.61224999999999</v>
      </c>
      <c r="I18" s="16" t="e">
        <f>NA()</f>
        <v>#N/A</v>
      </c>
    </row>
    <row r="19" spans="1:9">
      <c r="A19" s="15" t="str">
        <f>TEXT('TNF recalculated'!M27,"General")</f>
        <v>MB13</v>
      </c>
      <c r="B19" s="15">
        <f>'TNF recalculated'!R27</f>
        <v>4021.4810000000002</v>
      </c>
      <c r="C19" s="16">
        <f>IF(Kutools_Chart!B19&lt;50,Kutools_Chart!B19,50)</f>
        <v>50</v>
      </c>
      <c r="D19" s="16">
        <f>IF(Kutools_Chart!B19&lt;2500,0,(50+(MAX('TNF recalculated'!$R$24:$R$36)-2500))/10)</f>
        <v>207.22449999999998</v>
      </c>
      <c r="E19" s="16">
        <f>IF(Kutools_Chart!B19&lt;2500,0,Kutools_Chart!B19-2500)</f>
        <v>1521.4810000000002</v>
      </c>
      <c r="F19" s="16">
        <f>SUM(Kutools_Chart!$C19:$E19)</f>
        <v>1778.7055000000003</v>
      </c>
      <c r="G19" s="16">
        <v>0</v>
      </c>
      <c r="H19" s="16">
        <f>50+MAX(Kutools_Chart!$D$16:$D$28)</f>
        <v>257.22449999999998</v>
      </c>
      <c r="I19" s="16">
        <v>2500</v>
      </c>
    </row>
    <row r="20" spans="1:9">
      <c r="A20" s="15" t="str">
        <f>TEXT('TNF recalculated'!M28,"General")</f>
        <v>MB20</v>
      </c>
      <c r="B20" s="15">
        <f>'TNF recalculated'!R28</f>
        <v>2631.6930000000002</v>
      </c>
      <c r="C20" s="16">
        <f>IF(Kutools_Chart!B20&lt;50,Kutools_Chart!B20,50)</f>
        <v>50</v>
      </c>
      <c r="D20" s="16">
        <f>IF(Kutools_Chart!B20&lt;2500,0,(50+(MAX('TNF recalculated'!$R$24:$R$36)-2500))/10)</f>
        <v>207.22449999999998</v>
      </c>
      <c r="E20" s="16">
        <f>IF(Kutools_Chart!B20&lt;2500,0,Kutools_Chart!B20-2500)</f>
        <v>131.69300000000021</v>
      </c>
      <c r="F20" s="16">
        <f>SUM(Kutools_Chart!$C20:$E20)</f>
        <v>388.91750000000019</v>
      </c>
      <c r="G20" s="16">
        <v>0</v>
      </c>
      <c r="H20" s="16">
        <f>MAX(Kutools_Chart!$F$16:$F$28)</f>
        <v>2279.4694999999997</v>
      </c>
      <c r="I20" s="16">
        <f>MAX('TNF recalculated'!$R$24:$R$36)</f>
        <v>4522.2449999999999</v>
      </c>
    </row>
    <row r="21" spans="1:9">
      <c r="A21" s="15" t="str">
        <f>TEXT('TNF recalculated'!M29,"General")</f>
        <v>D12</v>
      </c>
      <c r="B21" s="15">
        <f>'TNF recalculated'!R29</f>
        <v>2471.2220000000002</v>
      </c>
      <c r="C21" s="16">
        <f>IF(Kutools_Chart!B21&lt;50,Kutools_Chart!B21,50)</f>
        <v>50</v>
      </c>
      <c r="D21" s="16">
        <f>IF(Kutools_Chart!B21&lt;2500,0,(50+(MAX('TNF recalculated'!$R$24:$R$36)-2500))/10)</f>
        <v>0</v>
      </c>
      <c r="E21" s="16">
        <f>IF(Kutools_Chart!B21&lt;2500,0,Kutools_Chart!B21-2500)</f>
        <v>0</v>
      </c>
      <c r="F21" s="16">
        <f>SUM(Kutools_Chart!$C21:$E21)</f>
        <v>50</v>
      </c>
      <c r="G21" s="16"/>
      <c r="H21" s="16"/>
      <c r="I21" s="16"/>
    </row>
    <row r="22" spans="1:9">
      <c r="A22" s="15" t="str">
        <f>TEXT('TNF recalculated'!M30,"General")</f>
        <v>MC1</v>
      </c>
      <c r="B22" s="15">
        <f>'TNF recalculated'!R30</f>
        <v>2920.8679999999999</v>
      </c>
      <c r="C22" s="16">
        <f>IF(Kutools_Chart!B22&lt;50,Kutools_Chart!B22,50)</f>
        <v>50</v>
      </c>
      <c r="D22" s="16">
        <f>IF(Kutools_Chart!B22&lt;2500,0,(50+(MAX('TNF recalculated'!$R$24:$R$36)-2500))/10)</f>
        <v>207.22449999999998</v>
      </c>
      <c r="E22" s="16">
        <f>IF(Kutools_Chart!B22&lt;2500,0,Kutools_Chart!B22-2500)</f>
        <v>420.86799999999994</v>
      </c>
      <c r="F22" s="16">
        <f>SUM(Kutools_Chart!$C22:$E22)</f>
        <v>678.09249999999997</v>
      </c>
      <c r="G22" s="16"/>
      <c r="H22" s="16"/>
      <c r="I22" s="16"/>
    </row>
    <row r="23" spans="1:9">
      <c r="A23" s="15" t="str">
        <f>TEXT('TNF recalculated'!M31,"General")</f>
        <v>S prot MB1</v>
      </c>
      <c r="B23" s="15">
        <f>'TNF recalculated'!R31</f>
        <v>3907.0430000000001</v>
      </c>
      <c r="C23" s="16">
        <f>IF(Kutools_Chart!B23&lt;50,Kutools_Chart!B23,50)</f>
        <v>50</v>
      </c>
      <c r="D23" s="16">
        <f>IF(Kutools_Chart!B23&lt;2500,0,(50+(MAX('TNF recalculated'!$R$24:$R$36)-2500))/10)</f>
        <v>207.22449999999998</v>
      </c>
      <c r="E23" s="16">
        <f>IF(Kutools_Chart!B23&lt;2500,0,Kutools_Chart!B23-2500)</f>
        <v>1407.0430000000001</v>
      </c>
      <c r="F23" s="16">
        <f>SUM(Kutools_Chart!$C23:$E23)</f>
        <v>1664.2675000000002</v>
      </c>
      <c r="G23" s="16"/>
      <c r="H23" s="16"/>
      <c r="I23" s="16"/>
    </row>
    <row r="24" spans="1:9">
      <c r="A24" s="15" t="str">
        <f>TEXT('TNF recalculated'!M32,"General")</f>
        <v>S prot MB2</v>
      </c>
      <c r="B24" s="15">
        <f>'TNF recalculated'!R32</f>
        <v>3495.7080000000001</v>
      </c>
      <c r="C24" s="16">
        <f>IF(Kutools_Chart!B24&lt;50,Kutools_Chart!B24,50)</f>
        <v>50</v>
      </c>
      <c r="D24" s="16">
        <f>IF(Kutools_Chart!B24&lt;2500,0,(50+(MAX('TNF recalculated'!$R$24:$R$36)-2500))/10)</f>
        <v>207.22449999999998</v>
      </c>
      <c r="E24" s="16">
        <f>IF(Kutools_Chart!B24&lt;2500,0,Kutools_Chart!B24-2500)</f>
        <v>995.70800000000008</v>
      </c>
      <c r="F24" s="16">
        <f>SUM(Kutools_Chart!$C24:$E24)</f>
        <v>1252.9325000000001</v>
      </c>
      <c r="G24" s="16"/>
      <c r="H24" s="16"/>
      <c r="I24" s="16"/>
    </row>
    <row r="25" spans="1:9">
      <c r="A25" s="15" t="str">
        <f>TEXT('TNF recalculated'!M33,"General")</f>
        <v>S prot MB13</v>
      </c>
      <c r="B25" s="15">
        <f>'TNF recalculated'!R33</f>
        <v>3951.9119999999998</v>
      </c>
      <c r="C25" s="16">
        <f>IF(Kutools_Chart!B25&lt;50,Kutools_Chart!B25,50)</f>
        <v>50</v>
      </c>
      <c r="D25" s="16">
        <f>IF(Kutools_Chart!B25&lt;2500,0,(50+(MAX('TNF recalculated'!$R$24:$R$36)-2500))/10)</f>
        <v>207.22449999999998</v>
      </c>
      <c r="E25" s="16">
        <f>IF(Kutools_Chart!B25&lt;2500,0,Kutools_Chart!B25-2500)</f>
        <v>1451.9119999999998</v>
      </c>
      <c r="F25" s="16">
        <f>SUM(Kutools_Chart!$C25:$E25)</f>
        <v>1709.1364999999998</v>
      </c>
      <c r="G25" s="16"/>
      <c r="H25" s="16"/>
      <c r="I25" s="16"/>
    </row>
    <row r="26" spans="1:9">
      <c r="A26" s="15" t="str">
        <f>TEXT('TNF recalculated'!M34,"General")</f>
        <v>S prot MB20</v>
      </c>
      <c r="B26" s="15">
        <f>'TNF recalculated'!R34</f>
        <v>3652.663</v>
      </c>
      <c r="C26" s="16">
        <f>IF(Kutools_Chart!B26&lt;50,Kutools_Chart!B26,50)</f>
        <v>50</v>
      </c>
      <c r="D26" s="16">
        <f>IF(Kutools_Chart!B26&lt;2500,0,(50+(MAX('TNF recalculated'!$R$24:$R$36)-2500))/10)</f>
        <v>207.22449999999998</v>
      </c>
      <c r="E26" s="16">
        <f>IF(Kutools_Chart!B26&lt;2500,0,Kutools_Chart!B26-2500)</f>
        <v>1152.663</v>
      </c>
      <c r="F26" s="16">
        <f>SUM(Kutools_Chart!$C26:$E26)</f>
        <v>1409.8875</v>
      </c>
      <c r="G26" s="16"/>
      <c r="H26" s="16"/>
      <c r="I26" s="16"/>
    </row>
    <row r="27" spans="1:9">
      <c r="A27" s="15" t="str">
        <f>TEXT('TNF recalculated'!M35,"General")</f>
        <v>EPS D12</v>
      </c>
      <c r="B27" s="15">
        <f>'TNF recalculated'!R35</f>
        <v>2597.8850000000002</v>
      </c>
      <c r="C27" s="16">
        <f>IF(Kutools_Chart!B27&lt;50,Kutools_Chart!B27,50)</f>
        <v>50</v>
      </c>
      <c r="D27" s="16">
        <f>IF(Kutools_Chart!B27&lt;2500,0,(50+(MAX('TNF recalculated'!$R$24:$R$36)-2500))/10)</f>
        <v>207.22449999999998</v>
      </c>
      <c r="E27" s="16">
        <f>IF(Kutools_Chart!B27&lt;2500,0,Kutools_Chart!B27-2500)</f>
        <v>97.885000000000218</v>
      </c>
      <c r="F27" s="16">
        <f>SUM(Kutools_Chart!$C27:$E27)</f>
        <v>355.1095000000002</v>
      </c>
      <c r="G27" s="16"/>
      <c r="H27" s="16"/>
      <c r="I27" s="16"/>
    </row>
    <row r="28" spans="1:9">
      <c r="A28" s="15" t="str">
        <f>TEXT('TNF recalculated'!M36,"General")</f>
        <v>EPS MC1</v>
      </c>
      <c r="B28" s="15">
        <f>'TNF recalculated'!R36</f>
        <v>2371.7280000000001</v>
      </c>
      <c r="C28" s="16">
        <f>IF(Kutools_Chart!B28&lt;50,Kutools_Chart!B28,50)</f>
        <v>50</v>
      </c>
      <c r="D28" s="16">
        <f>IF(Kutools_Chart!B28&lt;2500,0,(50+(MAX('TNF recalculated'!$R$24:$R$36)-2500))/10)</f>
        <v>0</v>
      </c>
      <c r="E28" s="16">
        <f>IF(Kutools_Chart!B28&lt;2500,0,Kutools_Chart!B28-2500)</f>
        <v>0</v>
      </c>
      <c r="F28" s="16">
        <f>SUM(Kutools_Chart!$C28:$E28)</f>
        <v>50</v>
      </c>
      <c r="G28" s="16"/>
      <c r="H28" s="16"/>
      <c r="I28" s="16"/>
    </row>
    <row r="29" spans="1:9">
      <c r="A29" t="s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Experiment</vt:lpstr>
      <vt:lpstr>Std. Curves</vt:lpstr>
      <vt:lpstr>IL-6 recalculated</vt:lpstr>
      <vt:lpstr>TNF recalculated</vt:lpstr>
      <vt:lpstr>IL-1 recalculated</vt:lpstr>
      <vt:lpstr>IL-10 recalculated</vt:lpstr>
      <vt:lpstr>IL-8 recalculated</vt:lpstr>
      <vt:lpstr>Kutools_Chart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Korisnik</cp:lastModifiedBy>
  <dcterms:created xsi:type="dcterms:W3CDTF">2023-11-14T08:10:19Z</dcterms:created>
  <dcterms:modified xsi:type="dcterms:W3CDTF">2023-12-18T15:32:18Z</dcterms:modified>
</cp:coreProperties>
</file>