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4"/>
  <workbookPr/>
  <mc:AlternateContent xmlns:mc="http://schemas.openxmlformats.org/markup-compatibility/2006">
    <mc:Choice Requires="x15">
      <x15ac:absPath xmlns:x15ac="http://schemas.microsoft.com/office/spreadsheetml/2010/11/ac" url="C:\Users\Korisnik\Desktop\HRZZ_7712\WP3.1_cofactors\"/>
    </mc:Choice>
  </mc:AlternateContent>
  <xr:revisionPtr revIDLastSave="0" documentId="13_ncr:1_{90C16F4B-EACE-42A3-9D5F-485B40E9786E}" xr6:coauthVersionLast="36" xr6:coauthVersionMax="36" xr10:uidLastSave="{00000000-0000-0000-0000-000000000000}"/>
  <bookViews>
    <workbookView xWindow="0" yWindow="0" windowWidth="28800" windowHeight="12345" xr2:uid="{00000000-000D-0000-FFFF-FFFF00000000}"/>
  </bookViews>
  <sheets>
    <sheet name="input parameters" sheetId="3" r:id="rId1"/>
    <sheet name="DES sigma profiles" sheetId="6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28" i="6" l="1"/>
  <c r="N28" i="6" s="1"/>
  <c r="H28" i="6" s="1"/>
  <c r="J28" i="6" s="1"/>
  <c r="P27" i="6"/>
  <c r="L27" i="6" s="1"/>
  <c r="M27" i="6"/>
  <c r="N27" i="6" s="1"/>
  <c r="M26" i="6"/>
  <c r="P26" i="6" s="1"/>
  <c r="M25" i="6"/>
  <c r="M24" i="6"/>
  <c r="N24" i="6" s="1"/>
  <c r="M23" i="6"/>
  <c r="N23" i="6" s="1"/>
  <c r="P22" i="6"/>
  <c r="L22" i="6" s="1"/>
  <c r="M22" i="6"/>
  <c r="N22" i="6" s="1"/>
  <c r="M21" i="6"/>
  <c r="M20" i="6"/>
  <c r="N20" i="6" s="1"/>
  <c r="M19" i="6"/>
  <c r="M18" i="6"/>
  <c r="P18" i="6" s="1"/>
  <c r="M17" i="6"/>
  <c r="P16" i="6"/>
  <c r="L16" i="6" s="1"/>
  <c r="M16" i="6"/>
  <c r="N16" i="6" s="1"/>
  <c r="H16" i="6" s="1"/>
  <c r="J16" i="6" s="1"/>
  <c r="N11" i="6"/>
  <c r="H11" i="6" s="1"/>
  <c r="J11" i="6" s="1"/>
  <c r="L11" i="6" s="1"/>
  <c r="P11" i="6" s="1"/>
  <c r="M11" i="6"/>
  <c r="M10" i="6"/>
  <c r="M9" i="6"/>
  <c r="N9" i="6" s="1"/>
  <c r="M8" i="6"/>
  <c r="M7" i="6"/>
  <c r="N7" i="6" s="1"/>
  <c r="H7" i="6" s="1"/>
  <c r="J7" i="6" s="1"/>
  <c r="L7" i="6" s="1"/>
  <c r="P7" i="6" s="1"/>
  <c r="M6" i="6"/>
  <c r="M5" i="6"/>
  <c r="N5" i="6" s="1"/>
  <c r="P23" i="6" l="1"/>
  <c r="H22" i="6"/>
  <c r="J22" i="6" s="1"/>
  <c r="N19" i="6"/>
  <c r="H19" i="6" s="1"/>
  <c r="J19" i="6" s="1"/>
  <c r="P19" i="6"/>
  <c r="L19" i="6" s="1"/>
  <c r="L26" i="6"/>
  <c r="Q22" i="6"/>
  <c r="BG22" i="6" s="1"/>
  <c r="Q16" i="6"/>
  <c r="BG16" i="6" s="1"/>
  <c r="N26" i="6"/>
  <c r="Q7" i="6"/>
  <c r="BG7" i="6" s="1"/>
  <c r="Q11" i="6"/>
  <c r="BG11" i="6" s="1"/>
  <c r="H5" i="6"/>
  <c r="J5" i="6" s="1"/>
  <c r="L5" i="6" s="1"/>
  <c r="P5" i="6" s="1"/>
  <c r="Q5" i="6" s="1"/>
  <c r="N8" i="6"/>
  <c r="H9" i="6"/>
  <c r="J9" i="6" s="1"/>
  <c r="L9" i="6" s="1"/>
  <c r="P9" i="6" s="1"/>
  <c r="N6" i="6"/>
  <c r="N10" i="6"/>
  <c r="H24" i="6"/>
  <c r="J24" i="6" s="1"/>
  <c r="L23" i="6"/>
  <c r="P25" i="6"/>
  <c r="N25" i="6"/>
  <c r="H20" i="6"/>
  <c r="J20" i="6" s="1"/>
  <c r="P21" i="6"/>
  <c r="N21" i="6"/>
  <c r="Q21" i="6" s="1"/>
  <c r="BF21" i="6" s="1"/>
  <c r="H27" i="6"/>
  <c r="J27" i="6" s="1"/>
  <c r="P17" i="6"/>
  <c r="N17" i="6"/>
  <c r="L18" i="6"/>
  <c r="H23" i="6"/>
  <c r="J23" i="6" s="1"/>
  <c r="Q19" i="6"/>
  <c r="BI19" i="6" s="1"/>
  <c r="P20" i="6"/>
  <c r="Q23" i="6"/>
  <c r="BI23" i="6" s="1"/>
  <c r="P24" i="6"/>
  <c r="Q27" i="6"/>
  <c r="BI27" i="6" s="1"/>
  <c r="P28" i="6"/>
  <c r="Q28" i="6" s="1"/>
  <c r="N18" i="6"/>
  <c r="Q17" i="6" l="1"/>
  <c r="BF17" i="6" s="1"/>
  <c r="BF5" i="6"/>
  <c r="BG5" i="6"/>
  <c r="BQ5" i="6" s="1"/>
  <c r="BF27" i="6"/>
  <c r="BN27" i="6" s="1"/>
  <c r="BI16" i="6"/>
  <c r="BI22" i="6"/>
  <c r="BF7" i="6"/>
  <c r="BI7" i="6"/>
  <c r="BM7" i="6" s="1"/>
  <c r="Q26" i="6"/>
  <c r="BG26" i="6" s="1"/>
  <c r="H26" i="6"/>
  <c r="J26" i="6" s="1"/>
  <c r="BF16" i="6"/>
  <c r="BR16" i="6" s="1"/>
  <c r="BF22" i="6"/>
  <c r="BO22" i="6" s="1"/>
  <c r="BG28" i="6"/>
  <c r="BF28" i="6"/>
  <c r="H25" i="6"/>
  <c r="J25" i="6" s="1"/>
  <c r="BF23" i="6"/>
  <c r="BG23" i="6"/>
  <c r="BG17" i="6"/>
  <c r="H17" i="6"/>
  <c r="J17" i="6" s="1"/>
  <c r="BG27" i="6"/>
  <c r="L25" i="6"/>
  <c r="Q9" i="6"/>
  <c r="H8" i="6"/>
  <c r="J8" i="6" s="1"/>
  <c r="L8" i="6" s="1"/>
  <c r="P8" i="6" s="1"/>
  <c r="L28" i="6"/>
  <c r="BI28" i="6"/>
  <c r="L21" i="6"/>
  <c r="BI21" i="6"/>
  <c r="H10" i="6"/>
  <c r="J10" i="6" s="1"/>
  <c r="L10" i="6" s="1"/>
  <c r="P10" i="6" s="1"/>
  <c r="BK7" i="6"/>
  <c r="BR5" i="6"/>
  <c r="BF19" i="6"/>
  <c r="L24" i="6"/>
  <c r="L17" i="6"/>
  <c r="BI17" i="6"/>
  <c r="Q25" i="6"/>
  <c r="BF25" i="6" s="1"/>
  <c r="BG19" i="6"/>
  <c r="Q24" i="6"/>
  <c r="H6" i="6"/>
  <c r="J6" i="6" s="1"/>
  <c r="L6" i="6" s="1"/>
  <c r="P6" i="6" s="1"/>
  <c r="BI5" i="6"/>
  <c r="BI11" i="6"/>
  <c r="L20" i="6"/>
  <c r="H18" i="6"/>
  <c r="J18" i="6" s="1"/>
  <c r="Q18" i="6"/>
  <c r="BM16" i="6"/>
  <c r="BG21" i="6"/>
  <c r="BN21" i="6" s="1"/>
  <c r="H21" i="6"/>
  <c r="J21" i="6" s="1"/>
  <c r="Q20" i="6"/>
  <c r="BF11" i="6"/>
  <c r="BJ7" i="6" l="1"/>
  <c r="BS7" i="6"/>
  <c r="BR7" i="6"/>
  <c r="BQ7" i="6"/>
  <c r="BP5" i="6"/>
  <c r="BN7" i="6"/>
  <c r="BT27" i="6"/>
  <c r="BS16" i="6"/>
  <c r="BP16" i="6"/>
  <c r="BK16" i="6"/>
  <c r="BS27" i="6"/>
  <c r="BM21" i="6"/>
  <c r="BT16" i="6"/>
  <c r="BJ16" i="6"/>
  <c r="BO16" i="6"/>
  <c r="BT5" i="6"/>
  <c r="BO5" i="6"/>
  <c r="BL7" i="6"/>
  <c r="BO7" i="6"/>
  <c r="BR21" i="6"/>
  <c r="BK21" i="6"/>
  <c r="BN22" i="6"/>
  <c r="BM22" i="6"/>
  <c r="BK22" i="6"/>
  <c r="BL22" i="6"/>
  <c r="BJ22" i="6"/>
  <c r="BQ22" i="6"/>
  <c r="BP22" i="6"/>
  <c r="BR22" i="6"/>
  <c r="BS22" i="6"/>
  <c r="BQ16" i="6"/>
  <c r="BS5" i="6"/>
  <c r="BI26" i="6"/>
  <c r="BF26" i="6"/>
  <c r="BL16" i="6"/>
  <c r="BN16" i="6"/>
  <c r="BP7" i="6"/>
  <c r="BT7" i="6"/>
  <c r="BN17" i="6"/>
  <c r="BT22" i="6"/>
  <c r="Q6" i="6"/>
  <c r="BI6" i="6" s="1"/>
  <c r="BS17" i="6"/>
  <c r="BR17" i="6"/>
  <c r="BI18" i="6"/>
  <c r="BF18" i="6"/>
  <c r="BT19" i="6"/>
  <c r="BP19" i="6"/>
  <c r="BL19" i="6"/>
  <c r="BS19" i="6"/>
  <c r="BO19" i="6"/>
  <c r="BK19" i="6"/>
  <c r="BR19" i="6"/>
  <c r="BN19" i="6"/>
  <c r="BJ19" i="6"/>
  <c r="BM19" i="6"/>
  <c r="BQ19" i="6"/>
  <c r="BL5" i="6"/>
  <c r="BJ5" i="6"/>
  <c r="BK5" i="6"/>
  <c r="BG9" i="6"/>
  <c r="BF9" i="6"/>
  <c r="BI25" i="6"/>
  <c r="BL17" i="6"/>
  <c r="BQ17" i="6"/>
  <c r="BQ27" i="6"/>
  <c r="BR27" i="6"/>
  <c r="BL27" i="6"/>
  <c r="BL21" i="6"/>
  <c r="BQ21" i="6"/>
  <c r="BG20" i="6"/>
  <c r="BF20" i="6"/>
  <c r="BM17" i="6"/>
  <c r="BS28" i="6"/>
  <c r="BO28" i="6"/>
  <c r="BK28" i="6"/>
  <c r="BR28" i="6"/>
  <c r="BN28" i="6"/>
  <c r="BJ28" i="6"/>
  <c r="BQ28" i="6"/>
  <c r="BM28" i="6"/>
  <c r="BT28" i="6"/>
  <c r="BP28" i="6"/>
  <c r="BL28" i="6"/>
  <c r="BI20" i="6"/>
  <c r="BG24" i="6"/>
  <c r="BF24" i="6"/>
  <c r="Q10" i="6"/>
  <c r="BI10" i="6" s="1"/>
  <c r="BG25" i="6"/>
  <c r="BK17" i="6"/>
  <c r="BP17" i="6"/>
  <c r="BJ17" i="6"/>
  <c r="BM27" i="6"/>
  <c r="BK27" i="6"/>
  <c r="BP27" i="6"/>
  <c r="BS21" i="6"/>
  <c r="BP21" i="6"/>
  <c r="BJ21" i="6"/>
  <c r="BQ11" i="6"/>
  <c r="BM11" i="6"/>
  <c r="BS11" i="6"/>
  <c r="BO11" i="6"/>
  <c r="BK11" i="6"/>
  <c r="BN11" i="6"/>
  <c r="BT11" i="6"/>
  <c r="BL11" i="6"/>
  <c r="BR11" i="6"/>
  <c r="BJ11" i="6"/>
  <c r="BP11" i="6"/>
  <c r="BG18" i="6"/>
  <c r="BI24" i="6"/>
  <c r="BN5" i="6"/>
  <c r="BM5" i="6"/>
  <c r="Q8" i="6"/>
  <c r="BT23" i="6"/>
  <c r="BP23" i="6"/>
  <c r="BL23" i="6"/>
  <c r="BS23" i="6"/>
  <c r="BO23" i="6"/>
  <c r="BK23" i="6"/>
  <c r="BR23" i="6"/>
  <c r="BN23" i="6"/>
  <c r="BJ23" i="6"/>
  <c r="BQ23" i="6"/>
  <c r="BM23" i="6"/>
  <c r="BI9" i="6"/>
  <c r="BO17" i="6"/>
  <c r="BT17" i="6"/>
  <c r="BJ27" i="6"/>
  <c r="BO27" i="6"/>
  <c r="BO21" i="6"/>
  <c r="BT21" i="6"/>
  <c r="BQ25" i="6" l="1"/>
  <c r="BT25" i="6"/>
  <c r="BP25" i="6"/>
  <c r="BS25" i="6"/>
  <c r="BR26" i="6"/>
  <c r="BM26" i="6"/>
  <c r="BS26" i="6"/>
  <c r="BP26" i="6"/>
  <c r="BK26" i="6"/>
  <c r="BQ26" i="6"/>
  <c r="BL26" i="6"/>
  <c r="BT26" i="6"/>
  <c r="BO26" i="6"/>
  <c r="BN26" i="6"/>
  <c r="BJ26" i="6"/>
  <c r="BJ25" i="6"/>
  <c r="BO25" i="6"/>
  <c r="BN25" i="6"/>
  <c r="BS20" i="6"/>
  <c r="BO20" i="6"/>
  <c r="BK20" i="6"/>
  <c r="BR20" i="6"/>
  <c r="BN20" i="6"/>
  <c r="BJ20" i="6"/>
  <c r="BQ20" i="6"/>
  <c r="BM20" i="6"/>
  <c r="BL20" i="6"/>
  <c r="BT20" i="6"/>
  <c r="BP20" i="6"/>
  <c r="BK25" i="6"/>
  <c r="BM25" i="6"/>
  <c r="BR25" i="6"/>
  <c r="BS9" i="6"/>
  <c r="BO9" i="6"/>
  <c r="BK9" i="6"/>
  <c r="BQ9" i="6"/>
  <c r="BM9" i="6"/>
  <c r="BR9" i="6"/>
  <c r="BJ9" i="6"/>
  <c r="BP9" i="6"/>
  <c r="BN9" i="6"/>
  <c r="BT9" i="6"/>
  <c r="BL9" i="6"/>
  <c r="BF6" i="6"/>
  <c r="BG6" i="6"/>
  <c r="BF8" i="6"/>
  <c r="BG8" i="6"/>
  <c r="BI8" i="6"/>
  <c r="BF10" i="6"/>
  <c r="BG10" i="6"/>
  <c r="BS24" i="6"/>
  <c r="BO24" i="6"/>
  <c r="BK24" i="6"/>
  <c r="BR24" i="6"/>
  <c r="BN24" i="6"/>
  <c r="BJ24" i="6"/>
  <c r="BQ24" i="6"/>
  <c r="BM24" i="6"/>
  <c r="BP24" i="6"/>
  <c r="BL24" i="6"/>
  <c r="BT24" i="6"/>
  <c r="BL25" i="6"/>
  <c r="BQ18" i="6"/>
  <c r="BM18" i="6"/>
  <c r="BT18" i="6"/>
  <c r="BP18" i="6"/>
  <c r="BL18" i="6"/>
  <c r="BS18" i="6"/>
  <c r="BO18" i="6"/>
  <c r="BK18" i="6"/>
  <c r="BN18" i="6"/>
  <c r="BR18" i="6"/>
  <c r="BJ18" i="6"/>
  <c r="BR6" i="6" l="1"/>
  <c r="BN6" i="6"/>
  <c r="BJ6" i="6"/>
  <c r="BT6" i="6"/>
  <c r="BP6" i="6"/>
  <c r="BL6" i="6"/>
  <c r="BM6" i="6"/>
  <c r="BS6" i="6"/>
  <c r="BK6" i="6"/>
  <c r="BQ6" i="6"/>
  <c r="BO6" i="6"/>
  <c r="BT8" i="6"/>
  <c r="BP8" i="6"/>
  <c r="BL8" i="6"/>
  <c r="BR8" i="6"/>
  <c r="BN8" i="6"/>
  <c r="BJ8" i="6"/>
  <c r="BQ8" i="6"/>
  <c r="BO8" i="6"/>
  <c r="BM8" i="6"/>
  <c r="BS8" i="6"/>
  <c r="BK8" i="6"/>
  <c r="BR10" i="6"/>
  <c r="BN10" i="6"/>
  <c r="BJ10" i="6"/>
  <c r="BT10" i="6"/>
  <c r="BP10" i="6"/>
  <c r="BL10" i="6"/>
  <c r="BM10" i="6"/>
  <c r="BS10" i="6"/>
  <c r="BK10" i="6"/>
  <c r="BQ10" i="6"/>
  <c r="BO10" i="6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Marina</author>
  </authors>
  <commentList>
    <comment ref="Q4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Marina:</t>
        </r>
        <r>
          <rPr>
            <sz val="9"/>
            <color indexed="81"/>
            <rFont val="Tahoma"/>
            <family val="2"/>
          </rPr>
          <t xml:space="preserve">
Treba dopuniti vrijednosti </t>
        </r>
      </text>
    </comment>
    <comment ref="P28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Marina:</t>
        </r>
        <r>
          <rPr>
            <sz val="9"/>
            <color indexed="81"/>
            <rFont val="Tahoma"/>
            <family val="2"/>
          </rPr>
          <t xml:space="preserve">
treba dopuniti vrijednosti</t>
        </r>
      </text>
    </comment>
  </commentList>
</comments>
</file>

<file path=xl/sharedStrings.xml><?xml version="1.0" encoding="utf-8"?>
<sst xmlns="http://schemas.openxmlformats.org/spreadsheetml/2006/main" count="201" uniqueCount="101">
  <si>
    <t>B:EG4</t>
  </si>
  <si>
    <t>B:EG8</t>
  </si>
  <si>
    <t>B:PG4</t>
  </si>
  <si>
    <t>B:PG8</t>
  </si>
  <si>
    <t>B:U8</t>
  </si>
  <si>
    <t>Stabilnost NADH</t>
  </si>
  <si>
    <t>D338</t>
  </si>
  <si>
    <t>Ch:U8</t>
  </si>
  <si>
    <t>Ch:U4</t>
  </si>
  <si>
    <t>Kratica</t>
  </si>
  <si>
    <t>HBA:HBD:voda (molarni omjer)</t>
  </si>
  <si>
    <t>kolin-klorid:urea:voda (1:2:4)</t>
  </si>
  <si>
    <t>kolin-klorid:urea:voda (1:2:8)</t>
  </si>
  <si>
    <t>kolin-klorid: etilen glikol (1:2:4)</t>
  </si>
  <si>
    <t>kolin-klorid: etilen glikol (1:2:8)</t>
  </si>
  <si>
    <t>kolin-klorid:glicerol (1:2:4)</t>
  </si>
  <si>
    <t>kolin-klorid:glicerol (1:2:8)</t>
  </si>
  <si>
    <t>B:G4</t>
  </si>
  <si>
    <t>B:G8</t>
  </si>
  <si>
    <t>betain:glicerol:voda (1:2:4)</t>
  </si>
  <si>
    <t>betain:glicerol:voda (1:2:8)</t>
  </si>
  <si>
    <t>betain:propilen glikol (1:2:4)</t>
  </si>
  <si>
    <t>betain:urea:voda (1:2:8)</t>
  </si>
  <si>
    <t>pH</t>
  </si>
  <si>
    <t>betain:etilen glikol (1:2:4)</t>
  </si>
  <si>
    <t>betain:etilen glikol (1:2:8)</t>
  </si>
  <si>
    <t>Stabilnost NAD+</t>
  </si>
  <si>
    <t>Ch:U 10 %</t>
  </si>
  <si>
    <t>Ch:U 20 %</t>
  </si>
  <si>
    <t>Ch:U 30 %</t>
  </si>
  <si>
    <t>Ch:U 50 %</t>
  </si>
  <si>
    <t>Ch:U 60 %</t>
  </si>
  <si>
    <t>Ch:U 80 %</t>
  </si>
  <si>
    <t>Sigma profil</t>
  </si>
  <si>
    <t>kolin-klorid:urea + 10 % vode</t>
  </si>
  <si>
    <t>kolin-klorid:urea + 20 % vode</t>
  </si>
  <si>
    <t>kolin-klorid:urea + 30 % vode</t>
  </si>
  <si>
    <t>kolin-klorid:urea + 50 % vode</t>
  </si>
  <si>
    <t>kolin-klorid:urea + 60 % vode</t>
  </si>
  <si>
    <t>kolin-klorid:urea + 80 % vode</t>
  </si>
  <si>
    <r>
      <rPr>
        <b/>
        <sz val="11"/>
        <color theme="1"/>
        <rFont val="Symbol"/>
        <family val="1"/>
        <charset val="2"/>
      </rPr>
      <t>D</t>
    </r>
    <r>
      <rPr>
        <b/>
        <sz val="11"/>
        <color theme="1"/>
        <rFont val="Calibri"/>
        <family val="2"/>
        <charset val="238"/>
      </rPr>
      <t>262</t>
    </r>
  </si>
  <si>
    <t>D262</t>
  </si>
  <si>
    <t>NADES</t>
  </si>
  <si>
    <t>Molar ratio</t>
  </si>
  <si>
    <r>
      <t>σ2</t>
    </r>
    <r>
      <rPr>
        <b/>
        <vertAlign val="subscript"/>
        <sz val="11"/>
        <color theme="1"/>
        <rFont val="Calibri"/>
        <family val="2"/>
        <scheme val="minor"/>
      </rPr>
      <t/>
    </r>
  </si>
  <si>
    <r>
      <t>σ3</t>
    </r>
    <r>
      <rPr>
        <b/>
        <vertAlign val="subscript"/>
        <sz val="11"/>
        <color theme="1"/>
        <rFont val="Calibri"/>
        <family val="2"/>
        <scheme val="minor"/>
      </rPr>
      <t/>
    </r>
  </si>
  <si>
    <r>
      <t>σ4</t>
    </r>
    <r>
      <rPr>
        <b/>
        <vertAlign val="subscript"/>
        <sz val="11"/>
        <color theme="1"/>
        <rFont val="Calibri"/>
        <family val="2"/>
        <scheme val="minor"/>
      </rPr>
      <t/>
    </r>
  </si>
  <si>
    <r>
      <t>σ5</t>
    </r>
    <r>
      <rPr>
        <b/>
        <vertAlign val="subscript"/>
        <sz val="11"/>
        <color theme="1"/>
        <rFont val="Calibri"/>
        <family val="2"/>
        <scheme val="minor"/>
      </rPr>
      <t/>
    </r>
  </si>
  <si>
    <r>
      <t>σ6</t>
    </r>
    <r>
      <rPr>
        <b/>
        <vertAlign val="subscript"/>
        <sz val="11"/>
        <color theme="1"/>
        <rFont val="Calibri"/>
        <family val="2"/>
        <scheme val="minor"/>
      </rPr>
      <t/>
    </r>
  </si>
  <si>
    <r>
      <t>σ7</t>
    </r>
    <r>
      <rPr>
        <b/>
        <vertAlign val="subscript"/>
        <sz val="11"/>
        <color theme="1"/>
        <rFont val="Calibri"/>
        <family val="2"/>
        <scheme val="minor"/>
      </rPr>
      <t/>
    </r>
  </si>
  <si>
    <r>
      <t>σ8</t>
    </r>
    <r>
      <rPr>
        <b/>
        <vertAlign val="subscript"/>
        <sz val="11"/>
        <color theme="1"/>
        <rFont val="Calibri"/>
        <family val="2"/>
        <scheme val="minor"/>
      </rPr>
      <t/>
    </r>
  </si>
  <si>
    <r>
      <t>σ9</t>
    </r>
    <r>
      <rPr>
        <b/>
        <vertAlign val="subscript"/>
        <sz val="11"/>
        <color theme="1"/>
        <rFont val="Calibri"/>
        <family val="2"/>
        <scheme val="minor"/>
      </rPr>
      <t/>
    </r>
  </si>
  <si>
    <r>
      <t>σ10</t>
    </r>
    <r>
      <rPr>
        <b/>
        <vertAlign val="subscript"/>
        <sz val="11"/>
        <color theme="1"/>
        <rFont val="Calibri"/>
        <family val="2"/>
        <scheme val="minor"/>
      </rPr>
      <t/>
    </r>
  </si>
  <si>
    <t>K1</t>
  </si>
  <si>
    <t>K2</t>
  </si>
  <si>
    <t>K3</t>
  </si>
  <si>
    <t>K4</t>
  </si>
  <si>
    <t>k1</t>
  </si>
  <si>
    <t>k2</t>
  </si>
  <si>
    <t>k3</t>
  </si>
  <si>
    <t>k4</t>
  </si>
  <si>
    <t>molarne mase, Mr [g/mol]</t>
  </si>
  <si>
    <t>mase, m [g]</t>
  </si>
  <si>
    <r>
      <t>masa, m</t>
    </r>
    <r>
      <rPr>
        <b/>
        <vertAlign val="subscript"/>
        <sz val="10"/>
        <color theme="1"/>
        <rFont val="Calibri"/>
        <family val="2"/>
        <scheme val="minor"/>
      </rPr>
      <t>uk</t>
    </r>
    <r>
      <rPr>
        <b/>
        <sz val="10"/>
        <color theme="1"/>
        <rFont val="Calibri"/>
        <family val="2"/>
        <scheme val="minor"/>
      </rPr>
      <t xml:space="preserve"> [g]</t>
    </r>
  </si>
  <si>
    <r>
      <t>w</t>
    </r>
    <r>
      <rPr>
        <b/>
        <vertAlign val="subscript"/>
        <sz val="10"/>
        <color rgb="FF000000"/>
        <rFont val="Calibri"/>
        <family val="2"/>
        <scheme val="minor"/>
      </rPr>
      <t>H2O</t>
    </r>
    <r>
      <rPr>
        <b/>
        <sz val="10"/>
        <color rgb="FF000000"/>
        <rFont val="Calibri"/>
        <family val="2"/>
        <scheme val="minor"/>
      </rPr>
      <t xml:space="preserve"> [%] </t>
    </r>
  </si>
  <si>
    <t>masa,           m [g]</t>
  </si>
  <si>
    <t>množine, n [mol]</t>
  </si>
  <si>
    <r>
      <t>ukupne množine,  n</t>
    </r>
    <r>
      <rPr>
        <b/>
        <vertAlign val="subscript"/>
        <sz val="10"/>
        <color rgb="FF000000"/>
        <rFont val="Calibri"/>
        <family val="2"/>
        <scheme val="minor"/>
      </rPr>
      <t>uk</t>
    </r>
    <r>
      <rPr>
        <b/>
        <sz val="10"/>
        <color rgb="FF000000"/>
        <rFont val="Calibri"/>
        <family val="2"/>
        <scheme val="minor"/>
      </rPr>
      <t xml:space="preserve"> [mol]</t>
    </r>
  </si>
  <si>
    <t>množinski udjeli [mol/mol]</t>
  </si>
  <si>
    <r>
      <t>σ1</t>
    </r>
    <r>
      <rPr>
        <b/>
        <vertAlign val="subscript"/>
        <sz val="10"/>
        <color theme="1"/>
        <rFont val="Calibri"/>
        <family val="2"/>
        <scheme val="minor"/>
      </rPr>
      <t xml:space="preserve">  </t>
    </r>
  </si>
  <si>
    <t>SUM</t>
  </si>
  <si>
    <t>B:EG</t>
  </si>
  <si>
    <t>1:3</t>
  </si>
  <si>
    <t>:4</t>
  </si>
  <si>
    <t>napomena: B:EG=1:3</t>
  </si>
  <si>
    <t>:8</t>
  </si>
  <si>
    <t>B:Gly</t>
  </si>
  <si>
    <t>1:2</t>
  </si>
  <si>
    <t>B:PG</t>
  </si>
  <si>
    <t>B:U</t>
  </si>
  <si>
    <t>ChCl:U</t>
  </si>
  <si>
    <t>ChCl:Gly</t>
  </si>
  <si>
    <t>ChCl:EG</t>
  </si>
  <si>
    <t>Ch:EG4</t>
  </si>
  <si>
    <t>Ch:EG8</t>
  </si>
  <si>
    <t>Ch:Gly4</t>
  </si>
  <si>
    <t>Ch:Gly8</t>
  </si>
  <si>
    <t>betain:etilen glikol (1:3:4)</t>
  </si>
  <si>
    <t>betain:etilen glikol (1:3:8)</t>
  </si>
  <si>
    <t>B:Gly4</t>
  </si>
  <si>
    <t>B:Gly8</t>
  </si>
  <si>
    <t xml:space="preserve">molarni omjer </t>
  </si>
  <si>
    <t>molarne mase                   Mr [g/mol]</t>
  </si>
  <si>
    <r>
      <rPr>
        <b/>
        <sz val="10"/>
        <color theme="1"/>
        <rFont val="Calibri"/>
        <family val="2"/>
      </rPr>
      <t>∑</t>
    </r>
    <r>
      <rPr>
        <b/>
        <sz val="9"/>
        <color theme="1"/>
        <rFont val="Calibri"/>
        <family val="2"/>
      </rPr>
      <t xml:space="preserve"> </t>
    </r>
    <r>
      <rPr>
        <b/>
        <sz val="10"/>
        <color theme="1"/>
        <rFont val="Calibri"/>
        <family val="2"/>
        <scheme val="minor"/>
      </rPr>
      <t>masa            m</t>
    </r>
    <r>
      <rPr>
        <b/>
        <vertAlign val="subscript"/>
        <sz val="10"/>
        <color theme="1"/>
        <rFont val="Calibri"/>
        <family val="2"/>
        <scheme val="minor"/>
      </rPr>
      <t>uk</t>
    </r>
    <r>
      <rPr>
        <b/>
        <sz val="10"/>
        <color theme="1"/>
        <rFont val="Calibri"/>
        <family val="2"/>
        <scheme val="minor"/>
      </rPr>
      <t xml:space="preserve"> [g]</t>
    </r>
  </si>
  <si>
    <t>σ sigma profili komponenti</t>
  </si>
  <si>
    <t>σ sigma profili DESa</t>
  </si>
  <si>
    <r>
      <t xml:space="preserve">spoj 1, </t>
    </r>
    <r>
      <rPr>
        <b/>
        <sz val="10"/>
        <color theme="1"/>
        <rFont val="Calibri"/>
        <family val="2"/>
      </rPr>
      <t>σ-profil</t>
    </r>
  </si>
  <si>
    <r>
      <t xml:space="preserve">spoj 2, </t>
    </r>
    <r>
      <rPr>
        <b/>
        <sz val="10"/>
        <color theme="1"/>
        <rFont val="Calibri"/>
        <family val="2"/>
      </rPr>
      <t>σ-profil</t>
    </r>
  </si>
  <si>
    <r>
      <t xml:space="preserve">spoj 3, </t>
    </r>
    <r>
      <rPr>
        <b/>
        <sz val="10"/>
        <color theme="1"/>
        <rFont val="Calibri"/>
        <family val="2"/>
      </rPr>
      <t>σ-profil</t>
    </r>
  </si>
  <si>
    <r>
      <t>H</t>
    </r>
    <r>
      <rPr>
        <b/>
        <vertAlign val="subscript"/>
        <sz val="10"/>
        <color theme="1"/>
        <rFont val="Calibri"/>
        <family val="2"/>
        <scheme val="minor"/>
      </rPr>
      <t>2</t>
    </r>
    <r>
      <rPr>
        <b/>
        <sz val="10"/>
        <color theme="1"/>
        <rFont val="Calibri"/>
        <family val="2"/>
        <scheme val="minor"/>
      </rPr>
      <t xml:space="preserve">O, </t>
    </r>
    <r>
      <rPr>
        <b/>
        <sz val="10"/>
        <color theme="1"/>
        <rFont val="Calibri"/>
        <family val="2"/>
      </rPr>
      <t>σ-profil</t>
    </r>
  </si>
  <si>
    <t>HIDROFILNI DES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</si>
</sst>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h:mm;@"/>
    <numFmt numFmtId="165" formatCode="0.000"/>
  </numFmts>
  <fonts count="2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</font>
    <font>
      <sz val="11"/>
      <color rgb="FF000000"/>
      <name val="Calibri"/>
      <family val="2"/>
      <charset val="1"/>
    </font>
    <font>
      <b/>
      <sz val="11"/>
      <color theme="1"/>
      <name val="Calibri"/>
      <family val="2"/>
      <charset val="238"/>
    </font>
    <font>
      <b/>
      <sz val="11"/>
      <color theme="1"/>
      <name val="Symbol"/>
      <family val="1"/>
      <charset val="2"/>
    </font>
    <font>
      <sz val="11"/>
      <color rgb="FF000000"/>
      <name val="Calibri"/>
      <family val="2"/>
      <charset val="238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b/>
      <vertAlign val="subscript"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vertAlign val="subscript"/>
      <sz val="10"/>
      <color theme="1"/>
      <name val="Calibri"/>
      <family val="2"/>
      <scheme val="minor"/>
    </font>
    <font>
      <b/>
      <i/>
      <sz val="10"/>
      <color rgb="FF000000"/>
      <name val="Calibri"/>
      <family val="2"/>
      <scheme val="minor"/>
    </font>
    <font>
      <b/>
      <vertAlign val="subscript"/>
      <sz val="10"/>
      <color rgb="FF000000"/>
      <name val="Calibri"/>
      <family val="2"/>
      <scheme val="minor"/>
    </font>
    <font>
      <b/>
      <sz val="10"/>
      <color rgb="FF00000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4" tint="-0.499984740745262"/>
      <name val="Calibri"/>
      <family val="2"/>
      <scheme val="minor"/>
    </font>
    <font>
      <sz val="10"/>
      <color rgb="FF000000"/>
      <name val="Calibri"/>
      <family val="2"/>
      <scheme val="minor"/>
    </font>
    <font>
      <sz val="10"/>
      <name val="Calibri"/>
      <family val="2"/>
      <scheme val="minor"/>
    </font>
    <font>
      <b/>
      <sz val="10"/>
      <color theme="8"/>
      <name val="Calibri"/>
      <family val="2"/>
      <scheme val="minor"/>
    </font>
    <font>
      <b/>
      <sz val="10"/>
      <color theme="1"/>
      <name val="Calibri"/>
      <family val="2"/>
    </font>
    <font>
      <b/>
      <sz val="9"/>
      <color theme="1"/>
      <name val="Calibri"/>
      <family val="2"/>
    </font>
    <font>
      <b/>
      <sz val="12"/>
      <color theme="1"/>
      <name val="Calibri"/>
      <family val="2"/>
      <scheme val="minor"/>
    </font>
  </fonts>
  <fills count="1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39997558519241921"/>
        <bgColor indexed="64"/>
      </patternFill>
    </fill>
  </fills>
  <borders count="6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auto="1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auto="1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auto="1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auto="1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auto="1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medium">
        <color auto="1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auto="1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auto="1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6" fillId="0" borderId="0"/>
    <xf numFmtId="0" fontId="11" fillId="0" borderId="0"/>
  </cellStyleXfs>
  <cellXfs count="298">
    <xf numFmtId="0" fontId="0" fillId="0" borderId="0" xfId="0"/>
    <xf numFmtId="0" fontId="0" fillId="0" borderId="0" xfId="0" applyFont="1" applyAlignment="1"/>
    <xf numFmtId="0" fontId="0" fillId="2" borderId="0" xfId="0" applyFill="1"/>
    <xf numFmtId="0" fontId="0" fillId="0" borderId="0" xfId="0" applyBorder="1" applyAlignment="1">
      <alignment horizontal="left"/>
    </xf>
    <xf numFmtId="0" fontId="0" fillId="0" borderId="0" xfId="0" applyFill="1" applyBorder="1" applyAlignment="1">
      <alignment horizontal="left"/>
    </xf>
    <xf numFmtId="0" fontId="0" fillId="0" borderId="0" xfId="0" applyFont="1" applyBorder="1" applyAlignment="1">
      <alignment horizontal="left"/>
    </xf>
    <xf numFmtId="0" fontId="2" fillId="3" borderId="0" xfId="0" applyFont="1" applyFill="1" applyBorder="1" applyAlignment="1">
      <alignment horizontal="left"/>
    </xf>
    <xf numFmtId="0" fontId="3" fillId="3" borderId="0" xfId="0" applyFont="1" applyFill="1" applyBorder="1" applyAlignment="1">
      <alignment horizontal="left" vertical="center"/>
    </xf>
    <xf numFmtId="0" fontId="1" fillId="4" borderId="0" xfId="0" applyFont="1" applyFill="1" applyBorder="1" applyAlignment="1">
      <alignment horizontal="left"/>
    </xf>
    <xf numFmtId="0" fontId="2" fillId="4" borderId="0" xfId="0" applyFont="1" applyFill="1" applyBorder="1" applyAlignment="1">
      <alignment horizontal="left"/>
    </xf>
    <xf numFmtId="0" fontId="3" fillId="4" borderId="0" xfId="0" applyFont="1" applyFill="1" applyBorder="1" applyAlignment="1">
      <alignment horizontal="left" vertical="center"/>
    </xf>
    <xf numFmtId="0" fontId="4" fillId="4" borderId="0" xfId="0" applyFont="1" applyFill="1" applyBorder="1" applyAlignment="1">
      <alignment horizontal="left"/>
    </xf>
    <xf numFmtId="0" fontId="5" fillId="4" borderId="0" xfId="0" applyFont="1" applyFill="1" applyBorder="1" applyAlignment="1">
      <alignment horizontal="left"/>
    </xf>
    <xf numFmtId="0" fontId="0" fillId="4" borderId="0" xfId="0" applyFill="1"/>
    <xf numFmtId="0" fontId="0" fillId="0" borderId="0" xfId="0" applyBorder="1"/>
    <xf numFmtId="0" fontId="1" fillId="2" borderId="0" xfId="0" applyFont="1" applyFill="1"/>
    <xf numFmtId="0" fontId="0" fillId="0" borderId="0" xfId="0" applyFill="1"/>
    <xf numFmtId="0" fontId="4" fillId="0" borderId="0" xfId="0" applyFont="1" applyFill="1" applyBorder="1" applyAlignment="1">
      <alignment horizontal="left"/>
    </xf>
    <xf numFmtId="0" fontId="0" fillId="0" borderId="0" xfId="0" applyFont="1" applyFill="1" applyBorder="1" applyAlignment="1">
      <alignment horizontal="left"/>
    </xf>
    <xf numFmtId="0" fontId="7" fillId="4" borderId="0" xfId="0" applyFont="1" applyFill="1" applyBorder="1" applyAlignment="1">
      <alignment horizontal="left"/>
    </xf>
    <xf numFmtId="0" fontId="8" fillId="3" borderId="0" xfId="0" applyFont="1" applyFill="1" applyBorder="1" applyAlignment="1">
      <alignment horizontal="left"/>
    </xf>
    <xf numFmtId="0" fontId="8" fillId="4" borderId="0" xfId="0" applyFont="1" applyFill="1" applyBorder="1" applyAlignment="1">
      <alignment horizontal="left"/>
    </xf>
    <xf numFmtId="0" fontId="8" fillId="4" borderId="0" xfId="0" applyFont="1" applyFill="1" applyBorder="1" applyAlignment="1">
      <alignment horizontal="left" vertical="center"/>
    </xf>
    <xf numFmtId="0" fontId="8" fillId="3" borderId="0" xfId="0" applyFont="1" applyFill="1" applyBorder="1" applyAlignment="1">
      <alignment horizontal="left" vertical="center"/>
    </xf>
    <xf numFmtId="0" fontId="15" fillId="6" borderId="24" xfId="0" applyFont="1" applyFill="1" applyBorder="1" applyAlignment="1">
      <alignment horizontal="center" vertical="center" wrapText="1"/>
    </xf>
    <xf numFmtId="0" fontId="15" fillId="6" borderId="8" xfId="0" applyFont="1" applyFill="1" applyBorder="1" applyAlignment="1">
      <alignment horizontal="center" vertical="center" wrapText="1"/>
    </xf>
    <xf numFmtId="0" fontId="15" fillId="6" borderId="5" xfId="0" applyFont="1" applyFill="1" applyBorder="1" applyAlignment="1">
      <alignment horizontal="center" vertical="center" wrapText="1"/>
    </xf>
    <xf numFmtId="0" fontId="15" fillId="7" borderId="24" xfId="0" applyFont="1" applyFill="1" applyBorder="1" applyAlignment="1">
      <alignment horizontal="center" vertical="center" wrapText="1"/>
    </xf>
    <xf numFmtId="0" fontId="15" fillId="7" borderId="8" xfId="0" applyFont="1" applyFill="1" applyBorder="1" applyAlignment="1">
      <alignment horizontal="center" vertical="center" wrapText="1"/>
    </xf>
    <xf numFmtId="2" fontId="15" fillId="9" borderId="26" xfId="0" applyNumberFormat="1" applyFont="1" applyFill="1" applyBorder="1" applyAlignment="1">
      <alignment horizontal="center" vertical="center" wrapText="1"/>
    </xf>
    <xf numFmtId="0" fontId="15" fillId="10" borderId="7" xfId="0" applyFont="1" applyFill="1" applyBorder="1" applyAlignment="1">
      <alignment horizontal="center" vertical="center" wrapText="1"/>
    </xf>
    <xf numFmtId="0" fontId="15" fillId="10" borderId="8" xfId="0" applyFont="1" applyFill="1" applyBorder="1" applyAlignment="1">
      <alignment horizontal="center" vertical="center" wrapText="1"/>
    </xf>
    <xf numFmtId="0" fontId="15" fillId="10" borderId="5" xfId="0" applyFont="1" applyFill="1" applyBorder="1" applyAlignment="1">
      <alignment horizontal="center" vertical="center" wrapText="1"/>
    </xf>
    <xf numFmtId="0" fontId="13" fillId="12" borderId="8" xfId="0" applyFont="1" applyFill="1" applyBorder="1" applyAlignment="1">
      <alignment horizontal="center" vertical="center"/>
    </xf>
    <xf numFmtId="2" fontId="18" fillId="0" borderId="14" xfId="0" applyNumberFormat="1" applyFont="1" applyBorder="1" applyAlignment="1">
      <alignment horizontal="center" vertical="center"/>
    </xf>
    <xf numFmtId="2" fontId="18" fillId="0" borderId="14" xfId="0" applyNumberFormat="1" applyFont="1" applyFill="1" applyBorder="1" applyAlignment="1">
      <alignment horizontal="center" vertical="center"/>
    </xf>
    <xf numFmtId="2" fontId="18" fillId="4" borderId="20" xfId="0" applyNumberFormat="1" applyFont="1" applyFill="1" applyBorder="1" applyAlignment="1">
      <alignment horizontal="center" vertical="center"/>
    </xf>
    <xf numFmtId="1" fontId="19" fillId="0" borderId="12" xfId="0" applyNumberFormat="1" applyFont="1" applyFill="1" applyBorder="1" applyAlignment="1">
      <alignment horizontal="center" vertical="center"/>
    </xf>
    <xf numFmtId="0" fontId="20" fillId="0" borderId="12" xfId="0" applyFont="1" applyFill="1" applyBorder="1" applyAlignment="1">
      <alignment horizontal="center" vertical="center" wrapText="1"/>
    </xf>
    <xf numFmtId="0" fontId="20" fillId="4" borderId="32" xfId="0" applyFont="1" applyFill="1" applyBorder="1" applyAlignment="1">
      <alignment horizontal="center" vertical="center" wrapText="1"/>
    </xf>
    <xf numFmtId="0" fontId="18" fillId="0" borderId="14" xfId="0" applyFont="1" applyFill="1" applyBorder="1" applyAlignment="1">
      <alignment horizontal="center" vertical="center"/>
    </xf>
    <xf numFmtId="0" fontId="18" fillId="0" borderId="13" xfId="0" applyFont="1" applyFill="1" applyBorder="1" applyAlignment="1">
      <alignment horizontal="center" vertical="center"/>
    </xf>
    <xf numFmtId="165" fontId="19" fillId="0" borderId="14" xfId="0" applyNumberFormat="1" applyFont="1" applyFill="1" applyBorder="1" applyAlignment="1">
      <alignment horizontal="center" vertical="center"/>
    </xf>
    <xf numFmtId="165" fontId="19" fillId="4" borderId="32" xfId="0" applyNumberFormat="1" applyFont="1" applyFill="1" applyBorder="1" applyAlignment="1">
      <alignment horizontal="center" vertical="center"/>
    </xf>
    <xf numFmtId="165" fontId="19" fillId="0" borderId="15" xfId="0" applyNumberFormat="1" applyFont="1" applyFill="1" applyBorder="1" applyAlignment="1">
      <alignment horizontal="center" vertical="center"/>
    </xf>
    <xf numFmtId="0" fontId="18" fillId="0" borderId="3" xfId="0" applyFont="1" applyBorder="1" applyAlignment="1">
      <alignment horizontal="center" vertical="center"/>
    </xf>
    <xf numFmtId="0" fontId="18" fillId="0" borderId="4" xfId="0" applyFont="1" applyBorder="1" applyAlignment="1">
      <alignment horizontal="center" vertical="center"/>
    </xf>
    <xf numFmtId="2" fontId="18" fillId="0" borderId="0" xfId="0" applyNumberFormat="1" applyFont="1" applyAlignment="1">
      <alignment horizontal="center" vertical="center"/>
    </xf>
    <xf numFmtId="0" fontId="18" fillId="0" borderId="0" xfId="0" applyFont="1" applyAlignment="1">
      <alignment horizontal="center" vertical="center"/>
    </xf>
    <xf numFmtId="2" fontId="18" fillId="0" borderId="35" xfId="0" applyNumberFormat="1" applyFont="1" applyBorder="1" applyAlignment="1">
      <alignment horizontal="center" vertical="center"/>
    </xf>
    <xf numFmtId="0" fontId="20" fillId="0" borderId="35" xfId="0" applyFont="1" applyFill="1" applyBorder="1" applyAlignment="1">
      <alignment horizontal="center" vertical="center" wrapText="1"/>
    </xf>
    <xf numFmtId="0" fontId="20" fillId="4" borderId="36" xfId="0" applyFont="1" applyFill="1" applyBorder="1" applyAlignment="1">
      <alignment horizontal="center" vertical="center" wrapText="1"/>
    </xf>
    <xf numFmtId="2" fontId="19" fillId="4" borderId="36" xfId="0" applyNumberFormat="1" applyFont="1" applyFill="1" applyBorder="1" applyAlignment="1">
      <alignment horizontal="center" vertical="center"/>
    </xf>
    <xf numFmtId="2" fontId="18" fillId="0" borderId="4" xfId="0" applyNumberFormat="1" applyFont="1" applyBorder="1" applyAlignment="1">
      <alignment horizontal="center" vertical="center"/>
    </xf>
    <xf numFmtId="2" fontId="18" fillId="0" borderId="4" xfId="0" applyNumberFormat="1" applyFont="1" applyFill="1" applyBorder="1" applyAlignment="1">
      <alignment horizontal="center" vertical="center"/>
    </xf>
    <xf numFmtId="2" fontId="18" fillId="4" borderId="40" xfId="0" applyNumberFormat="1" applyFont="1" applyFill="1" applyBorder="1" applyAlignment="1">
      <alignment horizontal="center" vertical="center"/>
    </xf>
    <xf numFmtId="0" fontId="20" fillId="0" borderId="21" xfId="0" applyFont="1" applyFill="1" applyBorder="1" applyAlignment="1">
      <alignment horizontal="center" vertical="center" wrapText="1"/>
    </xf>
    <xf numFmtId="0" fontId="20" fillId="4" borderId="43" xfId="0" applyFont="1" applyFill="1" applyBorder="1" applyAlignment="1">
      <alignment horizontal="center" vertical="center" wrapText="1"/>
    </xf>
    <xf numFmtId="165" fontId="19" fillId="0" borderId="4" xfId="0" applyNumberFormat="1" applyFont="1" applyFill="1" applyBorder="1" applyAlignment="1">
      <alignment horizontal="center" vertical="center"/>
    </xf>
    <xf numFmtId="165" fontId="19" fillId="4" borderId="43" xfId="0" applyNumberFormat="1" applyFont="1" applyFill="1" applyBorder="1" applyAlignment="1">
      <alignment horizontal="center" vertical="center"/>
    </xf>
    <xf numFmtId="2" fontId="19" fillId="4" borderId="43" xfId="0" applyNumberFormat="1" applyFont="1" applyFill="1" applyBorder="1" applyAlignment="1">
      <alignment horizontal="center" vertical="center"/>
    </xf>
    <xf numFmtId="0" fontId="18" fillId="0" borderId="0" xfId="0" applyFont="1" applyAlignment="1">
      <alignment vertical="center"/>
    </xf>
    <xf numFmtId="2" fontId="18" fillId="5" borderId="47" xfId="0" applyNumberFormat="1" applyFont="1" applyFill="1" applyBorder="1" applyAlignment="1">
      <alignment horizontal="center" vertical="center"/>
    </xf>
    <xf numFmtId="2" fontId="21" fillId="0" borderId="49" xfId="0" applyNumberFormat="1" applyFont="1" applyBorder="1" applyAlignment="1">
      <alignment horizontal="center" vertical="center"/>
    </xf>
    <xf numFmtId="2" fontId="18" fillId="0" borderId="12" xfId="0" applyNumberFormat="1" applyFont="1" applyBorder="1" applyAlignment="1">
      <alignment horizontal="center" vertical="center"/>
    </xf>
    <xf numFmtId="2" fontId="21" fillId="0" borderId="13" xfId="0" applyNumberFormat="1" applyFont="1" applyBorder="1" applyAlignment="1">
      <alignment horizontal="center" vertical="center"/>
    </xf>
    <xf numFmtId="0" fontId="20" fillId="4" borderId="17" xfId="0" applyFont="1" applyFill="1" applyBorder="1" applyAlignment="1">
      <alignment horizontal="center" vertical="center" wrapText="1"/>
    </xf>
    <xf numFmtId="2" fontId="18" fillId="0" borderId="27" xfId="0" applyNumberFormat="1" applyFont="1" applyBorder="1" applyAlignment="1">
      <alignment horizontal="center" vertical="center"/>
    </xf>
    <xf numFmtId="2" fontId="18" fillId="4" borderId="36" xfId="0" applyNumberFormat="1" applyFont="1" applyFill="1" applyBorder="1" applyAlignment="1">
      <alignment horizontal="center" vertical="center"/>
    </xf>
    <xf numFmtId="0" fontId="20" fillId="0" borderId="53" xfId="0" applyFont="1" applyFill="1" applyBorder="1" applyAlignment="1">
      <alignment horizontal="center" vertical="center" wrapText="1"/>
    </xf>
    <xf numFmtId="0" fontId="20" fillId="4" borderId="53" xfId="0" applyFont="1" applyFill="1" applyBorder="1" applyAlignment="1">
      <alignment horizontal="center" vertical="center" wrapText="1"/>
    </xf>
    <xf numFmtId="2" fontId="18" fillId="0" borderId="12" xfId="0" applyNumberFormat="1" applyFont="1" applyFill="1" applyBorder="1" applyAlignment="1">
      <alignment horizontal="center" vertical="center"/>
    </xf>
    <xf numFmtId="2" fontId="18" fillId="0" borderId="21" xfId="0" applyNumberFormat="1" applyFont="1" applyFill="1" applyBorder="1" applyAlignment="1">
      <alignment horizontal="center" vertical="center"/>
    </xf>
    <xf numFmtId="0" fontId="18" fillId="0" borderId="4" xfId="0" applyFont="1" applyFill="1" applyBorder="1" applyAlignment="1">
      <alignment horizontal="center" vertical="center"/>
    </xf>
    <xf numFmtId="0" fontId="18" fillId="0" borderId="12" xfId="0" applyFont="1" applyFill="1" applyBorder="1" applyAlignment="1">
      <alignment horizontal="center" vertical="center"/>
    </xf>
    <xf numFmtId="0" fontId="18" fillId="0" borderId="15" xfId="0" applyFont="1" applyFill="1" applyBorder="1" applyAlignment="1">
      <alignment horizontal="center" vertical="center"/>
    </xf>
    <xf numFmtId="0" fontId="18" fillId="0" borderId="21" xfId="0" applyFont="1" applyFill="1" applyBorder="1" applyAlignment="1">
      <alignment horizontal="center" vertical="center"/>
    </xf>
    <xf numFmtId="0" fontId="18" fillId="0" borderId="22" xfId="0" applyFont="1" applyFill="1" applyBorder="1" applyAlignment="1">
      <alignment horizontal="center" vertical="center"/>
    </xf>
    <xf numFmtId="165" fontId="19" fillId="0" borderId="16" xfId="0" applyNumberFormat="1" applyFont="1" applyFill="1" applyBorder="1" applyAlignment="1">
      <alignment horizontal="center" vertical="center"/>
    </xf>
    <xf numFmtId="165" fontId="19" fillId="0" borderId="3" xfId="0" applyNumberFormat="1" applyFont="1" applyFill="1" applyBorder="1" applyAlignment="1">
      <alignment horizontal="center" vertical="center"/>
    </xf>
    <xf numFmtId="0" fontId="18" fillId="0" borderId="35" xfId="0" applyFont="1" applyFill="1" applyBorder="1" applyAlignment="1">
      <alignment horizontal="center" vertical="center"/>
    </xf>
    <xf numFmtId="0" fontId="18" fillId="0" borderId="27" xfId="0" applyFont="1" applyFill="1" applyBorder="1" applyAlignment="1">
      <alignment horizontal="center" vertical="center"/>
    </xf>
    <xf numFmtId="0" fontId="18" fillId="0" borderId="28" xfId="0" applyFont="1" applyFill="1" applyBorder="1" applyAlignment="1">
      <alignment horizontal="center" vertical="center"/>
    </xf>
    <xf numFmtId="0" fontId="18" fillId="0" borderId="21" xfId="0" applyFont="1" applyBorder="1" applyAlignment="1">
      <alignment horizontal="center" vertical="center"/>
    </xf>
    <xf numFmtId="0" fontId="18" fillId="0" borderId="22" xfId="0" applyFont="1" applyBorder="1" applyAlignment="1">
      <alignment horizontal="center" vertical="center"/>
    </xf>
    <xf numFmtId="0" fontId="18" fillId="0" borderId="35" xfId="0" applyFont="1" applyBorder="1" applyAlignment="1">
      <alignment horizontal="center" vertical="center"/>
    </xf>
    <xf numFmtId="0" fontId="18" fillId="0" borderId="27" xfId="0" applyFont="1" applyBorder="1" applyAlignment="1">
      <alignment horizontal="center" vertical="center"/>
    </xf>
    <xf numFmtId="0" fontId="18" fillId="0" borderId="28" xfId="0" applyFont="1" applyBorder="1" applyAlignment="1">
      <alignment horizontal="center" vertical="center"/>
    </xf>
    <xf numFmtId="1" fontId="19" fillId="0" borderId="21" xfId="0" applyNumberFormat="1" applyFont="1" applyFill="1" applyBorder="1" applyAlignment="1">
      <alignment horizontal="center" vertical="center"/>
    </xf>
    <xf numFmtId="2" fontId="18" fillId="0" borderId="22" xfId="0" applyNumberFormat="1" applyFont="1" applyFill="1" applyBorder="1" applyAlignment="1">
      <alignment horizontal="center" vertical="center"/>
    </xf>
    <xf numFmtId="0" fontId="20" fillId="0" borderId="4" xfId="0" applyFont="1" applyFill="1" applyBorder="1" applyAlignment="1">
      <alignment horizontal="center" vertical="center" wrapText="1"/>
    </xf>
    <xf numFmtId="0" fontId="20" fillId="0" borderId="22" xfId="0" applyFont="1" applyFill="1" applyBorder="1" applyAlignment="1">
      <alignment horizontal="center" vertical="center" wrapText="1"/>
    </xf>
    <xf numFmtId="0" fontId="20" fillId="0" borderId="54" xfId="0" applyFont="1" applyFill="1" applyBorder="1" applyAlignment="1">
      <alignment horizontal="center" vertical="center" wrapText="1"/>
    </xf>
    <xf numFmtId="0" fontId="18" fillId="0" borderId="1" xfId="0" applyFont="1" applyFill="1" applyBorder="1" applyAlignment="1">
      <alignment horizontal="center" vertical="center"/>
    </xf>
    <xf numFmtId="0" fontId="18" fillId="13" borderId="46" xfId="0" applyFont="1" applyFill="1" applyBorder="1" applyAlignment="1">
      <alignment horizontal="center" vertical="center"/>
    </xf>
    <xf numFmtId="0" fontId="18" fillId="13" borderId="0" xfId="0" applyFont="1" applyFill="1" applyBorder="1" applyAlignment="1">
      <alignment horizontal="center" vertical="center"/>
    </xf>
    <xf numFmtId="0" fontId="18" fillId="13" borderId="40" xfId="0" applyFont="1" applyFill="1" applyBorder="1" applyAlignment="1">
      <alignment horizontal="center" vertical="center"/>
    </xf>
    <xf numFmtId="165" fontId="19" fillId="0" borderId="22" xfId="0" applyNumberFormat="1" applyFont="1" applyFill="1" applyBorder="1" applyAlignment="1">
      <alignment horizontal="center" vertical="center"/>
    </xf>
    <xf numFmtId="0" fontId="18" fillId="0" borderId="12" xfId="0" applyFont="1" applyBorder="1" applyAlignment="1">
      <alignment horizontal="center" vertical="center"/>
    </xf>
    <xf numFmtId="0" fontId="18" fillId="0" borderId="14" xfId="0" applyFont="1" applyBorder="1" applyAlignment="1">
      <alignment horizontal="center" vertical="center"/>
    </xf>
    <xf numFmtId="0" fontId="18" fillId="0" borderId="15" xfId="0" applyFont="1" applyBorder="1" applyAlignment="1">
      <alignment horizontal="center" vertical="center"/>
    </xf>
    <xf numFmtId="0" fontId="18" fillId="0" borderId="42" xfId="0" applyFont="1" applyBorder="1" applyAlignment="1">
      <alignment horizontal="center" vertical="center"/>
    </xf>
    <xf numFmtId="0" fontId="18" fillId="0" borderId="11" xfId="0" applyFont="1" applyBorder="1" applyAlignment="1">
      <alignment horizontal="center" vertical="center"/>
    </xf>
    <xf numFmtId="0" fontId="18" fillId="0" borderId="55" xfId="0" applyFont="1" applyBorder="1" applyAlignment="1">
      <alignment horizontal="center" vertical="center"/>
    </xf>
    <xf numFmtId="0" fontId="18" fillId="0" borderId="24" xfId="0" applyFont="1" applyBorder="1" applyAlignment="1">
      <alignment horizontal="center" vertical="center"/>
    </xf>
    <xf numFmtId="0" fontId="18" fillId="0" borderId="43" xfId="0" applyFont="1" applyBorder="1" applyAlignment="1">
      <alignment horizontal="center" vertical="center"/>
    </xf>
    <xf numFmtId="0" fontId="18" fillId="0" borderId="45" xfId="0" applyFont="1" applyBorder="1" applyAlignment="1">
      <alignment horizontal="center" vertical="center"/>
    </xf>
    <xf numFmtId="0" fontId="13" fillId="15" borderId="21" xfId="0" applyFont="1" applyFill="1" applyBorder="1" applyAlignment="1">
      <alignment horizontal="center" vertical="center" wrapText="1"/>
    </xf>
    <xf numFmtId="0" fontId="13" fillId="15" borderId="4" xfId="0" applyFont="1" applyFill="1" applyBorder="1" applyAlignment="1">
      <alignment horizontal="center" vertical="center" wrapText="1"/>
    </xf>
    <xf numFmtId="0" fontId="13" fillId="15" borderId="22" xfId="0" applyFont="1" applyFill="1" applyBorder="1" applyAlignment="1">
      <alignment horizontal="center" vertical="center" wrapText="1"/>
    </xf>
    <xf numFmtId="0" fontId="15" fillId="6" borderId="35" xfId="0" applyFont="1" applyFill="1" applyBorder="1" applyAlignment="1">
      <alignment horizontal="center" vertical="center" wrapText="1"/>
    </xf>
    <xf numFmtId="0" fontId="15" fillId="6" borderId="27" xfId="0" applyFont="1" applyFill="1" applyBorder="1" applyAlignment="1">
      <alignment horizontal="center" vertical="center" wrapText="1"/>
    </xf>
    <xf numFmtId="0" fontId="15" fillId="7" borderId="27" xfId="0" applyFont="1" applyFill="1" applyBorder="1" applyAlignment="1">
      <alignment horizontal="center" vertical="center" wrapText="1"/>
    </xf>
    <xf numFmtId="2" fontId="15" fillId="9" borderId="5" xfId="0" applyNumberFormat="1" applyFont="1" applyFill="1" applyBorder="1" applyAlignment="1">
      <alignment horizontal="center" vertical="center" wrapText="1"/>
    </xf>
    <xf numFmtId="0" fontId="15" fillId="10" borderId="35" xfId="0" applyFont="1" applyFill="1" applyBorder="1" applyAlignment="1">
      <alignment horizontal="center" vertical="center" wrapText="1"/>
    </xf>
    <xf numFmtId="0" fontId="15" fillId="10" borderId="27" xfId="0" applyFont="1" applyFill="1" applyBorder="1" applyAlignment="1">
      <alignment horizontal="center" vertical="center" wrapText="1"/>
    </xf>
    <xf numFmtId="0" fontId="13" fillId="15" borderId="7" xfId="0" applyFont="1" applyFill="1" applyBorder="1" applyAlignment="1">
      <alignment horizontal="center" vertical="center"/>
    </xf>
    <xf numFmtId="0" fontId="13" fillId="15" borderId="8" xfId="0" applyFont="1" applyFill="1" applyBorder="1" applyAlignment="1">
      <alignment horizontal="center" vertical="center"/>
    </xf>
    <xf numFmtId="0" fontId="13" fillId="12" borderId="5" xfId="0" applyFont="1" applyFill="1" applyBorder="1" applyAlignment="1">
      <alignment horizontal="center" vertical="center"/>
    </xf>
    <xf numFmtId="0" fontId="13" fillId="15" borderId="35" xfId="0" applyFont="1" applyFill="1" applyBorder="1" applyAlignment="1">
      <alignment horizontal="center" vertical="center" wrapText="1"/>
    </xf>
    <xf numFmtId="0" fontId="13" fillId="15" borderId="27" xfId="0" applyFont="1" applyFill="1" applyBorder="1" applyAlignment="1">
      <alignment horizontal="center" vertical="center" wrapText="1"/>
    </xf>
    <xf numFmtId="0" fontId="13" fillId="15" borderId="28" xfId="0" applyFont="1" applyFill="1" applyBorder="1" applyAlignment="1">
      <alignment horizontal="center" vertical="center" wrapText="1"/>
    </xf>
    <xf numFmtId="2" fontId="18" fillId="4" borderId="31" xfId="0" applyNumberFormat="1" applyFont="1" applyFill="1" applyBorder="1" applyAlignment="1">
      <alignment horizontal="center" vertical="center"/>
    </xf>
    <xf numFmtId="0" fontId="18" fillId="13" borderId="17" xfId="0" applyFont="1" applyFill="1" applyBorder="1" applyAlignment="1">
      <alignment horizontal="center" vertical="center"/>
    </xf>
    <xf numFmtId="2" fontId="13" fillId="4" borderId="32" xfId="0" applyNumberFormat="1" applyFont="1" applyFill="1" applyBorder="1" applyAlignment="1">
      <alignment horizontal="center" vertical="center"/>
    </xf>
    <xf numFmtId="2" fontId="18" fillId="0" borderId="21" xfId="0" applyNumberFormat="1" applyFont="1" applyBorder="1" applyAlignment="1">
      <alignment horizontal="center" vertical="center"/>
    </xf>
    <xf numFmtId="2" fontId="18" fillId="4" borderId="41" xfId="0" applyNumberFormat="1" applyFont="1" applyFill="1" applyBorder="1" applyAlignment="1">
      <alignment horizontal="center" vertical="center"/>
    </xf>
    <xf numFmtId="2" fontId="13" fillId="4" borderId="43" xfId="0" applyNumberFormat="1" applyFont="1" applyFill="1" applyBorder="1" applyAlignment="1">
      <alignment horizontal="center" vertical="center"/>
    </xf>
    <xf numFmtId="0" fontId="18" fillId="0" borderId="0" xfId="0" applyFont="1" applyBorder="1" applyAlignment="1">
      <alignment horizontal="center" vertical="center"/>
    </xf>
    <xf numFmtId="2" fontId="18" fillId="0" borderId="27" xfId="0" applyNumberFormat="1" applyFont="1" applyFill="1" applyBorder="1" applyAlignment="1">
      <alignment horizontal="center" vertical="center"/>
    </xf>
    <xf numFmtId="0" fontId="18" fillId="0" borderId="57" xfId="0" applyFont="1" applyFill="1" applyBorder="1" applyAlignment="1">
      <alignment horizontal="center" vertical="center"/>
    </xf>
    <xf numFmtId="0" fontId="18" fillId="13" borderId="53" xfId="0" applyFont="1" applyFill="1" applyBorder="1" applyAlignment="1">
      <alignment horizontal="center" vertical="center"/>
    </xf>
    <xf numFmtId="2" fontId="13" fillId="4" borderId="36" xfId="0" applyNumberFormat="1" applyFont="1" applyFill="1" applyBorder="1" applyAlignment="1">
      <alignment horizontal="center" vertical="center"/>
    </xf>
    <xf numFmtId="2" fontId="18" fillId="0" borderId="15" xfId="0" applyNumberFormat="1" applyFont="1" applyFill="1" applyBorder="1" applyAlignment="1">
      <alignment horizontal="center" vertical="center"/>
    </xf>
    <xf numFmtId="0" fontId="18" fillId="13" borderId="41" xfId="0" applyFont="1" applyFill="1" applyBorder="1" applyAlignment="1">
      <alignment horizontal="center" vertical="center"/>
    </xf>
    <xf numFmtId="0" fontId="18" fillId="13" borderId="37" xfId="0" applyFont="1" applyFill="1" applyBorder="1" applyAlignment="1">
      <alignment horizontal="center" vertical="center"/>
    </xf>
    <xf numFmtId="2" fontId="18" fillId="0" borderId="28" xfId="0" applyNumberFormat="1" applyFont="1" applyFill="1" applyBorder="1" applyAlignment="1">
      <alignment horizontal="center" vertical="center"/>
    </xf>
    <xf numFmtId="1" fontId="17" fillId="0" borderId="12" xfId="0" applyNumberFormat="1" applyFont="1" applyFill="1" applyBorder="1" applyAlignment="1">
      <alignment horizontal="center" vertical="center" wrapText="1"/>
    </xf>
    <xf numFmtId="1" fontId="17" fillId="0" borderId="21" xfId="0" applyNumberFormat="1" applyFont="1" applyFill="1" applyBorder="1" applyAlignment="1">
      <alignment horizontal="center" vertical="center" wrapText="1"/>
    </xf>
    <xf numFmtId="1" fontId="17" fillId="0" borderId="35" xfId="0" applyNumberFormat="1" applyFont="1" applyFill="1" applyBorder="1" applyAlignment="1">
      <alignment horizontal="center" vertical="center" wrapText="1"/>
    </xf>
    <xf numFmtId="0" fontId="18" fillId="0" borderId="13" xfId="0" applyFont="1" applyBorder="1" applyAlignment="1">
      <alignment horizontal="center" vertical="center"/>
    </xf>
    <xf numFmtId="0" fontId="18" fillId="0" borderId="1" xfId="0" applyFont="1" applyBorder="1" applyAlignment="1">
      <alignment horizontal="center" vertical="center"/>
    </xf>
    <xf numFmtId="0" fontId="18" fillId="0" borderId="57" xfId="0" applyFont="1" applyBorder="1" applyAlignment="1">
      <alignment horizontal="center" vertical="center"/>
    </xf>
    <xf numFmtId="0" fontId="20" fillId="0" borderId="14" xfId="0" applyFont="1" applyFill="1" applyBorder="1" applyAlignment="1">
      <alignment horizontal="center" vertical="center" wrapText="1"/>
    </xf>
    <xf numFmtId="0" fontId="20" fillId="0" borderId="15" xfId="0" applyFont="1" applyFill="1" applyBorder="1" applyAlignment="1">
      <alignment horizontal="center" vertical="center" wrapText="1"/>
    </xf>
    <xf numFmtId="2" fontId="21" fillId="0" borderId="21" xfId="0" applyNumberFormat="1" applyFont="1" applyBorder="1" applyAlignment="1">
      <alignment horizontal="center" vertical="center"/>
    </xf>
    <xf numFmtId="2" fontId="21" fillId="0" borderId="4" xfId="0" applyNumberFormat="1" applyFont="1" applyBorder="1" applyAlignment="1">
      <alignment horizontal="center" vertical="center"/>
    </xf>
    <xf numFmtId="0" fontId="20" fillId="0" borderId="27" xfId="0" applyFont="1" applyFill="1" applyBorder="1" applyAlignment="1">
      <alignment horizontal="center" vertical="center" wrapText="1"/>
    </xf>
    <xf numFmtId="0" fontId="20" fillId="0" borderId="28" xfId="0" applyFont="1" applyFill="1" applyBorder="1" applyAlignment="1">
      <alignment horizontal="center" vertical="center" wrapText="1"/>
    </xf>
    <xf numFmtId="2" fontId="13" fillId="0" borderId="4" xfId="0" applyNumberFormat="1" applyFont="1" applyFill="1" applyBorder="1" applyAlignment="1">
      <alignment horizontal="center" vertical="center"/>
    </xf>
    <xf numFmtId="2" fontId="13" fillId="0" borderId="11" xfId="0" applyNumberFormat="1" applyFont="1" applyFill="1" applyBorder="1" applyAlignment="1">
      <alignment horizontal="center" vertical="center"/>
    </xf>
    <xf numFmtId="0" fontId="20" fillId="4" borderId="0" xfId="0" applyFont="1" applyFill="1" applyBorder="1" applyAlignment="1">
      <alignment horizontal="center" vertical="center" wrapText="1"/>
    </xf>
    <xf numFmtId="2" fontId="13" fillId="4" borderId="0" xfId="0" applyNumberFormat="1" applyFont="1" applyFill="1" applyBorder="1" applyAlignment="1">
      <alignment horizontal="center" vertical="center"/>
    </xf>
    <xf numFmtId="2" fontId="21" fillId="0" borderId="27" xfId="0" applyNumberFormat="1" applyFont="1" applyBorder="1" applyAlignment="1">
      <alignment horizontal="center" vertical="center"/>
    </xf>
    <xf numFmtId="2" fontId="21" fillId="0" borderId="16" xfId="0" applyNumberFormat="1" applyFont="1" applyBorder="1" applyAlignment="1">
      <alignment horizontal="center" vertical="center"/>
    </xf>
    <xf numFmtId="0" fontId="18" fillId="0" borderId="17" xfId="0" applyFont="1" applyBorder="1" applyAlignment="1">
      <alignment horizontal="center" vertical="center"/>
    </xf>
    <xf numFmtId="2" fontId="13" fillId="0" borderId="14" xfId="0" applyNumberFormat="1" applyFont="1" applyFill="1" applyBorder="1" applyAlignment="1">
      <alignment horizontal="center" vertical="center"/>
    </xf>
    <xf numFmtId="0" fontId="18" fillId="0" borderId="53" xfId="0" applyFont="1" applyBorder="1" applyAlignment="1">
      <alignment horizontal="center" vertical="center"/>
    </xf>
    <xf numFmtId="2" fontId="18" fillId="0" borderId="13" xfId="0" applyNumberFormat="1" applyFont="1" applyBorder="1" applyAlignment="1">
      <alignment horizontal="center" vertical="center"/>
    </xf>
    <xf numFmtId="2" fontId="18" fillId="0" borderId="1" xfId="0" applyNumberFormat="1" applyFont="1" applyBorder="1" applyAlignment="1">
      <alignment horizontal="center" vertical="center"/>
    </xf>
    <xf numFmtId="2" fontId="18" fillId="4" borderId="43" xfId="0" applyNumberFormat="1" applyFont="1" applyFill="1" applyBorder="1" applyAlignment="1">
      <alignment horizontal="center" vertical="center"/>
    </xf>
    <xf numFmtId="2" fontId="13" fillId="0" borderId="55" xfId="0" applyNumberFormat="1" applyFont="1" applyFill="1" applyBorder="1" applyAlignment="1">
      <alignment horizontal="center" vertical="center"/>
    </xf>
    <xf numFmtId="2" fontId="13" fillId="0" borderId="22" xfId="0" applyNumberFormat="1" applyFont="1" applyFill="1" applyBorder="1" applyAlignment="1">
      <alignment horizontal="center" vertical="center"/>
    </xf>
    <xf numFmtId="2" fontId="18" fillId="4" borderId="30" xfId="0" applyNumberFormat="1" applyFont="1" applyFill="1" applyBorder="1" applyAlignment="1">
      <alignment horizontal="center" vertical="center"/>
    </xf>
    <xf numFmtId="2" fontId="18" fillId="4" borderId="32" xfId="0" applyNumberFormat="1" applyFont="1" applyFill="1" applyBorder="1" applyAlignment="1">
      <alignment horizontal="center" vertical="center"/>
    </xf>
    <xf numFmtId="2" fontId="18" fillId="4" borderId="45" xfId="0" applyNumberFormat="1" applyFont="1" applyFill="1" applyBorder="1" applyAlignment="1">
      <alignment horizontal="center" vertical="center"/>
    </xf>
    <xf numFmtId="2" fontId="18" fillId="4" borderId="34" xfId="0" applyNumberFormat="1" applyFont="1" applyFill="1" applyBorder="1" applyAlignment="1">
      <alignment horizontal="center" vertical="center"/>
    </xf>
    <xf numFmtId="2" fontId="13" fillId="0" borderId="15" xfId="0" applyNumberFormat="1" applyFont="1" applyFill="1" applyBorder="1" applyAlignment="1">
      <alignment horizontal="center" vertical="center"/>
    </xf>
    <xf numFmtId="2" fontId="20" fillId="0" borderId="15" xfId="0" applyNumberFormat="1" applyFont="1" applyFill="1" applyBorder="1" applyAlignment="1">
      <alignment horizontal="center" vertical="center" wrapText="1"/>
    </xf>
    <xf numFmtId="0" fontId="20" fillId="0" borderId="16" xfId="0" applyFont="1" applyFill="1" applyBorder="1" applyAlignment="1">
      <alignment horizontal="center" vertical="center" wrapText="1"/>
    </xf>
    <xf numFmtId="0" fontId="20" fillId="0" borderId="60" xfId="0" applyFont="1" applyFill="1" applyBorder="1" applyAlignment="1">
      <alignment horizontal="center" vertical="center" wrapText="1"/>
    </xf>
    <xf numFmtId="2" fontId="20" fillId="0" borderId="22" xfId="0" applyNumberFormat="1" applyFont="1" applyFill="1" applyBorder="1" applyAlignment="1">
      <alignment horizontal="center" vertical="center" wrapText="1"/>
    </xf>
    <xf numFmtId="0" fontId="20" fillId="0" borderId="3" xfId="0" applyFont="1" applyFill="1" applyBorder="1" applyAlignment="1">
      <alignment horizontal="center" vertical="center" wrapText="1"/>
    </xf>
    <xf numFmtId="0" fontId="20" fillId="0" borderId="2" xfId="0" applyFont="1" applyFill="1" applyBorder="1" applyAlignment="1">
      <alignment horizontal="center" vertical="center" wrapText="1"/>
    </xf>
    <xf numFmtId="0" fontId="20" fillId="0" borderId="6" xfId="0" applyFont="1" applyFill="1" applyBorder="1" applyAlignment="1">
      <alignment horizontal="center" vertical="center" wrapText="1"/>
    </xf>
    <xf numFmtId="0" fontId="20" fillId="0" borderId="0" xfId="0" applyFont="1" applyFill="1" applyBorder="1" applyAlignment="1">
      <alignment horizontal="center" vertical="center" wrapText="1"/>
    </xf>
    <xf numFmtId="0" fontId="18" fillId="0" borderId="56" xfId="0" applyFont="1" applyFill="1" applyBorder="1" applyAlignment="1">
      <alignment horizontal="center" vertical="center"/>
    </xf>
    <xf numFmtId="0" fontId="18" fillId="0" borderId="0" xfId="0" applyFont="1" applyFill="1" applyBorder="1" applyAlignment="1">
      <alignment horizontal="center" vertical="center"/>
    </xf>
    <xf numFmtId="2" fontId="21" fillId="0" borderId="48" xfId="0" applyNumberFormat="1" applyFont="1" applyBorder="1" applyAlignment="1">
      <alignment horizontal="center" vertical="center"/>
    </xf>
    <xf numFmtId="2" fontId="20" fillId="0" borderId="28" xfId="0" applyNumberFormat="1" applyFont="1" applyFill="1" applyBorder="1" applyAlignment="1">
      <alignment horizontal="center" vertical="center" wrapText="1"/>
    </xf>
    <xf numFmtId="0" fontId="20" fillId="0" borderId="58" xfId="0" applyFont="1" applyFill="1" applyBorder="1" applyAlignment="1">
      <alignment horizontal="center" vertical="center" wrapText="1"/>
    </xf>
    <xf numFmtId="2" fontId="18" fillId="0" borderId="0" xfId="0" applyNumberFormat="1" applyFont="1" applyFill="1" applyAlignment="1">
      <alignment horizontal="center" vertical="center"/>
    </xf>
    <xf numFmtId="2" fontId="21" fillId="0" borderId="35" xfId="0" applyNumberFormat="1" applyFont="1" applyBorder="1" applyAlignment="1">
      <alignment horizontal="center" vertical="center"/>
    </xf>
    <xf numFmtId="0" fontId="18" fillId="0" borderId="16" xfId="0" applyFont="1" applyBorder="1" applyAlignment="1">
      <alignment horizontal="center" vertical="center"/>
    </xf>
    <xf numFmtId="0" fontId="18" fillId="0" borderId="58" xfId="0" applyFont="1" applyBorder="1" applyAlignment="1">
      <alignment horizontal="center" vertical="center"/>
    </xf>
    <xf numFmtId="0" fontId="20" fillId="0" borderId="61" xfId="0" applyFont="1" applyFill="1" applyBorder="1" applyAlignment="1">
      <alignment horizontal="center" vertical="center" wrapText="1"/>
    </xf>
    <xf numFmtId="0" fontId="20" fillId="0" borderId="59" xfId="0" applyFont="1" applyFill="1" applyBorder="1" applyAlignment="1">
      <alignment horizontal="center" vertical="center" wrapText="1"/>
    </xf>
    <xf numFmtId="2" fontId="18" fillId="5" borderId="0" xfId="0" applyNumberFormat="1" applyFont="1" applyFill="1" applyAlignment="1">
      <alignment horizontal="center" vertical="center"/>
    </xf>
    <xf numFmtId="164" fontId="18" fillId="0" borderId="0" xfId="0" applyNumberFormat="1" applyFont="1" applyFill="1" applyAlignment="1">
      <alignment horizontal="center" vertical="center"/>
    </xf>
    <xf numFmtId="1" fontId="13" fillId="0" borderId="0" xfId="0" applyNumberFormat="1" applyFont="1" applyAlignment="1">
      <alignment horizontal="center" vertical="center"/>
    </xf>
    <xf numFmtId="0" fontId="18" fillId="0" borderId="0" xfId="0" applyFont="1" applyFill="1" applyAlignment="1">
      <alignment horizontal="center" vertical="center"/>
    </xf>
    <xf numFmtId="0" fontId="13" fillId="15" borderId="3" xfId="0" applyFont="1" applyFill="1" applyBorder="1" applyAlignment="1">
      <alignment horizontal="center" vertical="center" wrapText="1"/>
    </xf>
    <xf numFmtId="0" fontId="13" fillId="15" borderId="24" xfId="0" applyFont="1" applyFill="1" applyBorder="1" applyAlignment="1">
      <alignment horizontal="center" vertical="center"/>
    </xf>
    <xf numFmtId="0" fontId="13" fillId="15" borderId="26" xfId="0" applyFont="1" applyFill="1" applyBorder="1" applyAlignment="1">
      <alignment horizontal="center" vertical="center"/>
    </xf>
    <xf numFmtId="0" fontId="13" fillId="12" borderId="40" xfId="0" applyFont="1" applyFill="1" applyBorder="1" applyAlignment="1">
      <alignment horizontal="center" vertical="center"/>
    </xf>
    <xf numFmtId="0" fontId="13" fillId="12" borderId="43" xfId="0" applyFont="1" applyFill="1" applyBorder="1" applyAlignment="1">
      <alignment horizontal="center" vertical="center"/>
    </xf>
    <xf numFmtId="0" fontId="13" fillId="15" borderId="24" xfId="0" applyFont="1" applyFill="1" applyBorder="1" applyAlignment="1">
      <alignment horizontal="center" vertical="center" wrapText="1"/>
    </xf>
    <xf numFmtId="0" fontId="13" fillId="15" borderId="8" xfId="0" applyFont="1" applyFill="1" applyBorder="1" applyAlignment="1">
      <alignment horizontal="center" vertical="center" wrapText="1"/>
    </xf>
    <xf numFmtId="0" fontId="13" fillId="15" borderId="26" xfId="0" applyFont="1" applyFill="1" applyBorder="1" applyAlignment="1">
      <alignment horizontal="center" vertical="center" wrapText="1"/>
    </xf>
    <xf numFmtId="0" fontId="18" fillId="13" borderId="19" xfId="0" applyFont="1" applyFill="1" applyBorder="1" applyAlignment="1">
      <alignment horizontal="center" vertical="center"/>
    </xf>
    <xf numFmtId="0" fontId="18" fillId="13" borderId="20" xfId="0" applyFont="1" applyFill="1" applyBorder="1" applyAlignment="1">
      <alignment horizontal="center" vertical="center"/>
    </xf>
    <xf numFmtId="49" fontId="18" fillId="0" borderId="49" xfId="0" applyNumberFormat="1" applyFont="1" applyFill="1" applyBorder="1" applyAlignment="1">
      <alignment horizontal="center" vertical="center"/>
    </xf>
    <xf numFmtId="2" fontId="21" fillId="4" borderId="43" xfId="0" applyNumberFormat="1" applyFont="1" applyFill="1" applyBorder="1" applyAlignment="1">
      <alignment horizontal="center" vertical="center"/>
    </xf>
    <xf numFmtId="0" fontId="21" fillId="0" borderId="1" xfId="0" applyFont="1" applyBorder="1" applyAlignment="1">
      <alignment horizontal="center" vertical="center"/>
    </xf>
    <xf numFmtId="0" fontId="21" fillId="4" borderId="43" xfId="0" applyFont="1" applyFill="1" applyBorder="1" applyAlignment="1">
      <alignment horizontal="center" vertical="center" wrapText="1"/>
    </xf>
    <xf numFmtId="0" fontId="21" fillId="13" borderId="46" xfId="0" applyFont="1" applyFill="1" applyBorder="1" applyAlignment="1">
      <alignment horizontal="center" vertical="center"/>
    </xf>
    <xf numFmtId="0" fontId="21" fillId="13" borderId="0" xfId="0" applyFont="1" applyFill="1" applyBorder="1" applyAlignment="1">
      <alignment horizontal="center" vertical="center"/>
    </xf>
    <xf numFmtId="0" fontId="21" fillId="13" borderId="40" xfId="0" applyFont="1" applyFill="1" applyBorder="1" applyAlignment="1">
      <alignment horizontal="center" vertical="center"/>
    </xf>
    <xf numFmtId="2" fontId="22" fillId="4" borderId="43" xfId="0" applyNumberFormat="1" applyFont="1" applyFill="1" applyBorder="1" applyAlignment="1">
      <alignment horizontal="center" vertical="center"/>
    </xf>
    <xf numFmtId="1" fontId="19" fillId="0" borderId="35" xfId="0" applyNumberFormat="1" applyFont="1" applyFill="1" applyBorder="1" applyAlignment="1">
      <alignment horizontal="center" vertical="center"/>
    </xf>
    <xf numFmtId="0" fontId="18" fillId="13" borderId="39" xfId="0" applyFont="1" applyFill="1" applyBorder="1" applyAlignment="1">
      <alignment horizontal="center" vertical="center"/>
    </xf>
    <xf numFmtId="0" fontId="18" fillId="13" borderId="38" xfId="0" applyFont="1" applyFill="1" applyBorder="1" applyAlignment="1">
      <alignment horizontal="center" vertical="center"/>
    </xf>
    <xf numFmtId="165" fontId="19" fillId="0" borderId="58" xfId="0" applyNumberFormat="1" applyFont="1" applyFill="1" applyBorder="1" applyAlignment="1">
      <alignment horizontal="center" vertical="center"/>
    </xf>
    <xf numFmtId="165" fontId="19" fillId="0" borderId="27" xfId="0" applyNumberFormat="1" applyFont="1" applyFill="1" applyBorder="1" applyAlignment="1">
      <alignment horizontal="center" vertical="center"/>
    </xf>
    <xf numFmtId="165" fontId="19" fillId="0" borderId="28" xfId="0" applyNumberFormat="1" applyFont="1" applyFill="1" applyBorder="1" applyAlignment="1">
      <alignment horizontal="center" vertical="center"/>
    </xf>
    <xf numFmtId="2" fontId="18" fillId="0" borderId="0" xfId="0" applyNumberFormat="1" applyFont="1" applyFill="1" applyBorder="1" applyAlignment="1">
      <alignment horizontal="center" vertical="center"/>
    </xf>
    <xf numFmtId="164" fontId="18" fillId="0" borderId="0" xfId="0" applyNumberFormat="1" applyFont="1" applyFill="1" applyBorder="1" applyAlignment="1">
      <alignment horizontal="center" vertical="center"/>
    </xf>
    <xf numFmtId="0" fontId="0" fillId="4" borderId="0" xfId="0" applyFill="1" applyAlignment="1">
      <alignment horizontal="center"/>
    </xf>
    <xf numFmtId="2" fontId="18" fillId="5" borderId="51" xfId="0" applyNumberFormat="1" applyFont="1" applyFill="1" applyBorder="1" applyAlignment="1">
      <alignment horizontal="center" vertical="center"/>
    </xf>
    <xf numFmtId="2" fontId="18" fillId="5" borderId="52" xfId="0" applyNumberFormat="1" applyFont="1" applyFill="1" applyBorder="1" applyAlignment="1">
      <alignment horizontal="center" vertical="center"/>
    </xf>
    <xf numFmtId="164" fontId="18" fillId="0" borderId="19" xfId="0" applyNumberFormat="1" applyFont="1" applyFill="1" applyBorder="1" applyAlignment="1">
      <alignment horizontal="center" vertical="center"/>
    </xf>
    <xf numFmtId="164" fontId="18" fillId="0" borderId="39" xfId="0" applyNumberFormat="1" applyFont="1" applyFill="1" applyBorder="1" applyAlignment="1">
      <alignment horizontal="center" vertical="center"/>
    </xf>
    <xf numFmtId="2" fontId="18" fillId="5" borderId="29" xfId="0" applyNumberFormat="1" applyFont="1" applyFill="1" applyBorder="1" applyAlignment="1">
      <alignment horizontal="center" vertical="center"/>
    </xf>
    <xf numFmtId="2" fontId="18" fillId="5" borderId="33" xfId="0" applyNumberFormat="1" applyFont="1" applyFill="1" applyBorder="1" applyAlignment="1">
      <alignment horizontal="center" vertical="center"/>
    </xf>
    <xf numFmtId="49" fontId="18" fillId="0" borderId="19" xfId="0" applyNumberFormat="1" applyFont="1" applyFill="1" applyBorder="1" applyAlignment="1">
      <alignment horizontal="center" vertical="center"/>
    </xf>
    <xf numFmtId="49" fontId="18" fillId="0" borderId="39" xfId="0" applyNumberFormat="1" applyFont="1" applyFill="1" applyBorder="1" applyAlignment="1">
      <alignment horizontal="center" vertical="center"/>
    </xf>
    <xf numFmtId="0" fontId="18" fillId="0" borderId="0" xfId="0" applyFont="1" applyAlignment="1">
      <alignment horizontal="center" vertical="center"/>
    </xf>
    <xf numFmtId="2" fontId="18" fillId="5" borderId="44" xfId="0" applyNumberFormat="1" applyFont="1" applyFill="1" applyBorder="1" applyAlignment="1">
      <alignment horizontal="center" vertical="center"/>
    </xf>
    <xf numFmtId="49" fontId="18" fillId="0" borderId="46" xfId="0" applyNumberFormat="1" applyFont="1" applyFill="1" applyBorder="1" applyAlignment="1">
      <alignment horizontal="center" vertical="center"/>
    </xf>
    <xf numFmtId="2" fontId="21" fillId="5" borderId="29" xfId="0" applyNumberFormat="1" applyFont="1" applyFill="1" applyBorder="1" applyAlignment="1">
      <alignment horizontal="center" vertical="center"/>
    </xf>
    <xf numFmtId="2" fontId="21" fillId="5" borderId="33" xfId="0" applyNumberFormat="1" applyFont="1" applyFill="1" applyBorder="1" applyAlignment="1">
      <alignment horizontal="center" vertical="center"/>
    </xf>
    <xf numFmtId="49" fontId="21" fillId="0" borderId="19" xfId="0" applyNumberFormat="1" applyFont="1" applyFill="1" applyBorder="1" applyAlignment="1">
      <alignment horizontal="center" vertical="center"/>
    </xf>
    <xf numFmtId="49" fontId="21" fillId="0" borderId="39" xfId="0" applyNumberFormat="1" applyFont="1" applyFill="1" applyBorder="1" applyAlignment="1">
      <alignment horizontal="center" vertical="center"/>
    </xf>
    <xf numFmtId="0" fontId="25" fillId="14" borderId="12" xfId="0" applyFont="1" applyFill="1" applyBorder="1" applyAlignment="1">
      <alignment horizontal="center" vertical="center"/>
    </xf>
    <xf numFmtId="0" fontId="13" fillId="14" borderId="14" xfId="0" applyFont="1" applyFill="1" applyBorder="1" applyAlignment="1">
      <alignment horizontal="center" vertical="center"/>
    </xf>
    <xf numFmtId="0" fontId="13" fillId="14" borderId="15" xfId="0" applyFont="1" applyFill="1" applyBorder="1" applyAlignment="1">
      <alignment horizontal="center" vertical="center"/>
    </xf>
    <xf numFmtId="0" fontId="13" fillId="12" borderId="17" xfId="0" applyFont="1" applyFill="1" applyBorder="1" applyAlignment="1">
      <alignment horizontal="center" vertical="center" wrapText="1"/>
    </xf>
    <xf numFmtId="0" fontId="13" fillId="12" borderId="31" xfId="0" applyFont="1" applyFill="1" applyBorder="1" applyAlignment="1">
      <alignment horizontal="center" vertical="center" wrapText="1"/>
    </xf>
    <xf numFmtId="0" fontId="13" fillId="12" borderId="53" xfId="0" applyFont="1" applyFill="1" applyBorder="1" applyAlignment="1">
      <alignment horizontal="center" vertical="center" wrapText="1"/>
    </xf>
    <xf numFmtId="0" fontId="13" fillId="12" borderId="37" xfId="0" applyFont="1" applyFill="1" applyBorder="1" applyAlignment="1">
      <alignment horizontal="center" vertical="center" wrapText="1"/>
    </xf>
    <xf numFmtId="0" fontId="25" fillId="14" borderId="16" xfId="0" applyFont="1" applyFill="1" applyBorder="1" applyAlignment="1">
      <alignment horizontal="center" vertical="center"/>
    </xf>
    <xf numFmtId="0" fontId="25" fillId="14" borderId="14" xfId="0" applyFont="1" applyFill="1" applyBorder="1" applyAlignment="1">
      <alignment horizontal="center" vertical="center"/>
    </xf>
    <xf numFmtId="0" fontId="25" fillId="14" borderId="15" xfId="0" applyFont="1" applyFill="1" applyBorder="1" applyAlignment="1">
      <alignment horizontal="center" vertical="center"/>
    </xf>
    <xf numFmtId="0" fontId="13" fillId="15" borderId="21" xfId="0" applyFont="1" applyFill="1" applyBorder="1" applyAlignment="1">
      <alignment horizontal="center" vertical="center"/>
    </xf>
    <xf numFmtId="0" fontId="13" fillId="15" borderId="4" xfId="0" applyFont="1" applyFill="1" applyBorder="1" applyAlignment="1">
      <alignment horizontal="center" vertical="center"/>
    </xf>
    <xf numFmtId="0" fontId="13" fillId="15" borderId="3" xfId="0" applyFont="1" applyFill="1" applyBorder="1" applyAlignment="1">
      <alignment horizontal="center" vertical="center"/>
    </xf>
    <xf numFmtId="0" fontId="13" fillId="15" borderId="22" xfId="0" applyFont="1" applyFill="1" applyBorder="1" applyAlignment="1">
      <alignment horizontal="center" vertical="center"/>
    </xf>
    <xf numFmtId="2" fontId="13" fillId="5" borderId="12" xfId="0" applyNumberFormat="1" applyFont="1" applyFill="1" applyBorder="1" applyAlignment="1">
      <alignment horizontal="center" vertical="center"/>
    </xf>
    <xf numFmtId="2" fontId="13" fillId="5" borderId="21" xfId="0" applyNumberFormat="1" applyFont="1" applyFill="1" applyBorder="1" applyAlignment="1">
      <alignment horizontal="center" vertical="center"/>
    </xf>
    <xf numFmtId="2" fontId="13" fillId="5" borderId="24" xfId="0" applyNumberFormat="1" applyFont="1" applyFill="1" applyBorder="1" applyAlignment="1">
      <alignment horizontal="center" vertical="center"/>
    </xf>
    <xf numFmtId="164" fontId="13" fillId="5" borderId="13" xfId="0" applyNumberFormat="1" applyFont="1" applyFill="1" applyBorder="1" applyAlignment="1">
      <alignment horizontal="center" vertical="center" wrapText="1"/>
    </xf>
    <xf numFmtId="164" fontId="13" fillId="5" borderId="1" xfId="0" applyNumberFormat="1" applyFont="1" applyFill="1" applyBorder="1" applyAlignment="1">
      <alignment horizontal="center" vertical="center" wrapText="1"/>
    </xf>
    <xf numFmtId="164" fontId="13" fillId="5" borderId="5" xfId="0" applyNumberFormat="1" applyFont="1" applyFill="1" applyBorder="1" applyAlignment="1">
      <alignment horizontal="center" vertical="center" wrapText="1"/>
    </xf>
    <xf numFmtId="2" fontId="13" fillId="6" borderId="12" xfId="0" applyNumberFormat="1" applyFont="1" applyFill="1" applyBorder="1" applyAlignment="1">
      <alignment horizontal="center" vertical="center" wrapText="1"/>
    </xf>
    <xf numFmtId="2" fontId="13" fillId="6" borderId="14" xfId="0" applyNumberFormat="1" applyFont="1" applyFill="1" applyBorder="1" applyAlignment="1">
      <alignment horizontal="center" vertical="center" wrapText="1"/>
    </xf>
    <xf numFmtId="2" fontId="13" fillId="6" borderId="13" xfId="0" applyNumberFormat="1" applyFont="1" applyFill="1" applyBorder="1" applyAlignment="1">
      <alignment horizontal="center" vertical="center" wrapText="1"/>
    </xf>
    <xf numFmtId="2" fontId="13" fillId="6" borderId="21" xfId="0" applyNumberFormat="1" applyFont="1" applyFill="1" applyBorder="1" applyAlignment="1">
      <alignment horizontal="center" vertical="center" wrapText="1"/>
    </xf>
    <xf numFmtId="2" fontId="13" fillId="6" borderId="4" xfId="0" applyNumberFormat="1" applyFont="1" applyFill="1" applyBorder="1" applyAlignment="1">
      <alignment horizontal="center" vertical="center" wrapText="1"/>
    </xf>
    <xf numFmtId="2" fontId="13" fillId="6" borderId="1" xfId="0" applyNumberFormat="1" applyFont="1" applyFill="1" applyBorder="1" applyAlignment="1">
      <alignment horizontal="center" vertical="center" wrapText="1"/>
    </xf>
    <xf numFmtId="2" fontId="13" fillId="7" borderId="12" xfId="0" applyNumberFormat="1" applyFont="1" applyFill="1" applyBorder="1" applyAlignment="1">
      <alignment horizontal="center" vertical="center" wrapText="1"/>
    </xf>
    <xf numFmtId="2" fontId="13" fillId="7" borderId="14" xfId="0" applyNumberFormat="1" applyFont="1" applyFill="1" applyBorder="1" applyAlignment="1">
      <alignment horizontal="center" vertical="center" wrapText="1"/>
    </xf>
    <xf numFmtId="2" fontId="13" fillId="7" borderId="21" xfId="0" applyNumberFormat="1" applyFont="1" applyFill="1" applyBorder="1" applyAlignment="1">
      <alignment horizontal="center" vertical="center" wrapText="1"/>
    </xf>
    <xf numFmtId="2" fontId="13" fillId="7" borderId="4" xfId="0" applyNumberFormat="1" applyFont="1" applyFill="1" applyBorder="1" applyAlignment="1">
      <alignment horizontal="center" vertical="center" wrapText="1"/>
    </xf>
    <xf numFmtId="0" fontId="13" fillId="7" borderId="15" xfId="0" applyFont="1" applyFill="1" applyBorder="1" applyAlignment="1">
      <alignment horizontal="center" vertical="center" wrapText="1"/>
    </xf>
    <xf numFmtId="0" fontId="13" fillId="7" borderId="22" xfId="0" applyFont="1" applyFill="1" applyBorder="1" applyAlignment="1">
      <alignment horizontal="center" vertical="center" wrapText="1"/>
    </xf>
    <xf numFmtId="0" fontId="13" fillId="7" borderId="25" xfId="0" applyFont="1" applyFill="1" applyBorder="1" applyAlignment="1">
      <alignment horizontal="center" vertical="center" wrapText="1"/>
    </xf>
    <xf numFmtId="1" fontId="15" fillId="8" borderId="16" xfId="0" applyNumberFormat="1" applyFont="1" applyFill="1" applyBorder="1" applyAlignment="1">
      <alignment horizontal="center" vertical="center" wrapText="1"/>
    </xf>
    <xf numFmtId="1" fontId="15" fillId="8" borderId="3" xfId="0" applyNumberFormat="1" applyFont="1" applyFill="1" applyBorder="1" applyAlignment="1">
      <alignment horizontal="center" vertical="center" wrapText="1"/>
    </xf>
    <xf numFmtId="1" fontId="15" fillId="8" borderId="7" xfId="0" applyNumberFormat="1" applyFont="1" applyFill="1" applyBorder="1" applyAlignment="1">
      <alignment horizontal="center" vertical="center" wrapText="1"/>
    </xf>
    <xf numFmtId="2" fontId="17" fillId="9" borderId="15" xfId="0" applyNumberFormat="1" applyFont="1" applyFill="1" applyBorder="1" applyAlignment="1">
      <alignment horizontal="center" vertical="center" wrapText="1"/>
    </xf>
    <xf numFmtId="2" fontId="17" fillId="9" borderId="22" xfId="0" applyNumberFormat="1" applyFont="1" applyFill="1" applyBorder="1" applyAlignment="1">
      <alignment horizontal="center" vertical="center" wrapText="1"/>
    </xf>
    <xf numFmtId="0" fontId="17" fillId="10" borderId="17" xfId="0" applyFont="1" applyFill="1" applyBorder="1" applyAlignment="1">
      <alignment horizontal="center" vertical="center" wrapText="1"/>
    </xf>
    <xf numFmtId="0" fontId="17" fillId="10" borderId="10" xfId="0" applyFont="1" applyFill="1" applyBorder="1" applyAlignment="1">
      <alignment horizontal="center" vertical="center" wrapText="1"/>
    </xf>
    <xf numFmtId="0" fontId="17" fillId="11" borderId="18" xfId="0" applyFont="1" applyFill="1" applyBorder="1" applyAlignment="1">
      <alignment horizontal="center" vertical="center" wrapText="1"/>
    </xf>
    <xf numFmtId="0" fontId="17" fillId="11" borderId="23" xfId="0" applyFont="1" applyFill="1" applyBorder="1" applyAlignment="1">
      <alignment horizontal="center" vertical="center" wrapText="1"/>
    </xf>
    <xf numFmtId="49" fontId="18" fillId="0" borderId="30" xfId="0" applyNumberFormat="1" applyFont="1" applyFill="1" applyBorder="1" applyAlignment="1">
      <alignment horizontal="center" vertical="center"/>
    </xf>
    <xf numFmtId="49" fontId="18" fillId="0" borderId="45" xfId="0" applyNumberFormat="1" applyFont="1" applyFill="1" applyBorder="1" applyAlignment="1">
      <alignment horizontal="center" vertical="center"/>
    </xf>
    <xf numFmtId="49" fontId="18" fillId="0" borderId="34" xfId="0" applyNumberFormat="1" applyFont="1" applyFill="1" applyBorder="1" applyAlignment="1">
      <alignment horizontal="center" vertical="center"/>
    </xf>
    <xf numFmtId="2" fontId="13" fillId="16" borderId="47" xfId="0" applyNumberFormat="1" applyFont="1" applyFill="1" applyBorder="1" applyAlignment="1">
      <alignment horizontal="left" vertical="center"/>
    </xf>
    <xf numFmtId="2" fontId="13" fillId="16" borderId="50" xfId="0" applyNumberFormat="1" applyFont="1" applyFill="1" applyBorder="1" applyAlignment="1">
      <alignment horizontal="left" vertical="center"/>
    </xf>
    <xf numFmtId="2" fontId="13" fillId="16" borderId="53" xfId="0" applyNumberFormat="1" applyFont="1" applyFill="1" applyBorder="1" applyAlignment="1">
      <alignment horizontal="left" vertical="center"/>
    </xf>
    <xf numFmtId="2" fontId="13" fillId="16" borderId="37" xfId="0" applyNumberFormat="1" applyFont="1" applyFill="1" applyBorder="1" applyAlignment="1">
      <alignment horizontal="left" vertical="center"/>
    </xf>
    <xf numFmtId="2" fontId="17" fillId="9" borderId="13" xfId="0" applyNumberFormat="1" applyFont="1" applyFill="1" applyBorder="1" applyAlignment="1">
      <alignment horizontal="center" vertical="center" wrapText="1"/>
    </xf>
    <xf numFmtId="2" fontId="17" fillId="9" borderId="1" xfId="0" applyNumberFormat="1" applyFont="1" applyFill="1" applyBorder="1" applyAlignment="1">
      <alignment horizontal="center" vertical="center" wrapText="1"/>
    </xf>
    <xf numFmtId="0" fontId="17" fillId="10" borderId="12" xfId="0" applyFont="1" applyFill="1" applyBorder="1" applyAlignment="1">
      <alignment horizontal="center" vertical="center" wrapText="1"/>
    </xf>
    <xf numFmtId="0" fontId="17" fillId="10" borderId="14" xfId="0" applyFont="1" applyFill="1" applyBorder="1" applyAlignment="1">
      <alignment horizontal="center" vertical="center" wrapText="1"/>
    </xf>
    <xf numFmtId="0" fontId="17" fillId="10" borderId="21" xfId="0" applyFont="1" applyFill="1" applyBorder="1" applyAlignment="1">
      <alignment horizontal="center" vertical="center" wrapText="1"/>
    </xf>
    <xf numFmtId="0" fontId="17" fillId="10" borderId="4" xfId="0" applyFont="1" applyFill="1" applyBorder="1" applyAlignment="1">
      <alignment horizontal="center" vertical="center" wrapText="1"/>
    </xf>
    <xf numFmtId="0" fontId="17" fillId="11" borderId="15" xfId="0" applyFont="1" applyFill="1" applyBorder="1" applyAlignment="1">
      <alignment horizontal="center" vertical="center" wrapText="1"/>
    </xf>
    <xf numFmtId="0" fontId="17" fillId="11" borderId="22" xfId="0" applyFont="1" applyFill="1" applyBorder="1" applyAlignment="1">
      <alignment horizontal="center" vertical="center" wrapText="1"/>
    </xf>
    <xf numFmtId="0" fontId="17" fillId="11" borderId="28" xfId="0" applyFont="1" applyFill="1" applyBorder="1" applyAlignment="1">
      <alignment horizontal="center" vertical="center" wrapText="1"/>
    </xf>
    <xf numFmtId="0" fontId="13" fillId="12" borderId="19" xfId="0" applyFont="1" applyFill="1" applyBorder="1" applyAlignment="1">
      <alignment horizontal="center" vertical="center" wrapText="1"/>
    </xf>
    <xf numFmtId="0" fontId="13" fillId="12" borderId="9" xfId="0" applyFont="1" applyFill="1" applyBorder="1" applyAlignment="1">
      <alignment horizontal="center" vertical="center" wrapText="1"/>
    </xf>
    <xf numFmtId="0" fontId="13" fillId="12" borderId="10" xfId="0" applyFont="1" applyFill="1" applyBorder="1" applyAlignment="1">
      <alignment horizontal="center" vertical="center" wrapText="1"/>
    </xf>
    <xf numFmtId="164" fontId="13" fillId="0" borderId="13" xfId="0" applyNumberFormat="1" applyFont="1" applyFill="1" applyBorder="1" applyAlignment="1">
      <alignment horizontal="center" vertical="center" wrapText="1"/>
    </xf>
    <xf numFmtId="164" fontId="13" fillId="0" borderId="1" xfId="0" applyNumberFormat="1" applyFont="1" applyFill="1" applyBorder="1" applyAlignment="1">
      <alignment horizontal="center" vertical="center" wrapText="1"/>
    </xf>
    <xf numFmtId="164" fontId="13" fillId="0" borderId="5" xfId="0" applyNumberFormat="1" applyFont="1" applyFill="1" applyBorder="1" applyAlignment="1">
      <alignment horizontal="center" vertical="center" wrapText="1"/>
    </xf>
    <xf numFmtId="0" fontId="13" fillId="7" borderId="28" xfId="0" applyFont="1" applyFill="1" applyBorder="1" applyAlignment="1">
      <alignment horizontal="center" vertical="center" wrapText="1"/>
    </xf>
  </cellXfs>
  <cellStyles count="3">
    <cellStyle name="Normal" xfId="0" builtinId="0"/>
    <cellStyle name="Normal 2" xfId="1" xr:uid="{00000000-0005-0000-0000-000001000000}"/>
    <cellStyle name="Normal 2 2" xfId="2" xr:uid="{DB95BEB0-4BAB-4CAB-9B78-0F1C08C2EA2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Q47"/>
  <sheetViews>
    <sheetView tabSelected="1" workbookViewId="0">
      <selection activeCell="Y22" sqref="Y22"/>
    </sheetView>
  </sheetViews>
  <sheetFormatPr defaultRowHeight="15" x14ac:dyDescent="0.25"/>
  <cols>
    <col min="3" max="3" width="10.140625" customWidth="1"/>
    <col min="4" max="4" width="30.5703125" customWidth="1"/>
  </cols>
  <sheetData>
    <row r="2" spans="1:17" x14ac:dyDescent="0.25">
      <c r="A2" s="15" t="s">
        <v>5</v>
      </c>
      <c r="B2" s="2"/>
    </row>
    <row r="3" spans="1:17" x14ac:dyDescent="0.25">
      <c r="E3" s="217" t="s">
        <v>33</v>
      </c>
      <c r="F3" s="217"/>
      <c r="G3" s="217"/>
      <c r="H3" s="217"/>
      <c r="I3" s="217"/>
      <c r="J3" s="217"/>
      <c r="K3" s="217"/>
      <c r="L3" s="217"/>
      <c r="M3" s="217"/>
      <c r="N3" s="217"/>
    </row>
    <row r="4" spans="1:17" x14ac:dyDescent="0.25">
      <c r="C4" s="19" t="s">
        <v>9</v>
      </c>
      <c r="D4" s="8" t="s">
        <v>10</v>
      </c>
      <c r="E4" s="13">
        <v>1</v>
      </c>
      <c r="F4" s="13">
        <v>2</v>
      </c>
      <c r="G4" s="13">
        <v>3</v>
      </c>
      <c r="H4" s="13">
        <v>4</v>
      </c>
      <c r="I4" s="13">
        <v>5</v>
      </c>
      <c r="J4" s="13">
        <v>6</v>
      </c>
      <c r="K4" s="13">
        <v>7</v>
      </c>
      <c r="L4" s="13">
        <v>8</v>
      </c>
      <c r="M4" s="13">
        <v>9</v>
      </c>
      <c r="N4" s="13">
        <v>10</v>
      </c>
      <c r="O4" s="11" t="s">
        <v>40</v>
      </c>
      <c r="P4" s="12" t="s">
        <v>6</v>
      </c>
      <c r="Q4" s="11" t="s">
        <v>23</v>
      </c>
    </row>
    <row r="5" spans="1:17" x14ac:dyDescent="0.25">
      <c r="C5" s="20" t="s">
        <v>8</v>
      </c>
      <c r="D5" s="6" t="s">
        <v>11</v>
      </c>
      <c r="E5">
        <v>0</v>
      </c>
      <c r="F5">
        <v>5.7744285714285706</v>
      </c>
      <c r="G5">
        <v>13.890499999999999</v>
      </c>
      <c r="H5">
        <v>14.043285714285714</v>
      </c>
      <c r="I5">
        <v>8.4277857142857133</v>
      </c>
      <c r="J5">
        <v>6.176499999999999</v>
      </c>
      <c r="K5">
        <v>5.4406428571428567</v>
      </c>
      <c r="L5">
        <v>8.9388571428571417</v>
      </c>
      <c r="M5">
        <v>12.972214285714283</v>
      </c>
      <c r="N5">
        <v>0.38664285714285718</v>
      </c>
      <c r="O5" s="4">
        <v>2.2429906542056122</v>
      </c>
      <c r="P5" s="5">
        <v>-15.420560747663547</v>
      </c>
      <c r="Q5">
        <v>10.01</v>
      </c>
    </row>
    <row r="6" spans="1:17" x14ac:dyDescent="0.25">
      <c r="C6" s="20" t="s">
        <v>7</v>
      </c>
      <c r="D6" s="6" t="s">
        <v>12</v>
      </c>
      <c r="E6">
        <v>0</v>
      </c>
      <c r="F6" s="16">
        <v>5.9837272727272728</v>
      </c>
      <c r="G6" s="17">
        <v>12.485590909090909</v>
      </c>
      <c r="H6" s="17">
        <v>10.216454545454544</v>
      </c>
      <c r="I6" s="16">
        <v>6.1498636363636354</v>
      </c>
      <c r="J6">
        <v>4.9750454545454534</v>
      </c>
      <c r="K6">
        <v>4.936772727272726</v>
      </c>
      <c r="L6">
        <v>7.5896363636363624</v>
      </c>
      <c r="M6">
        <v>11.264681818181817</v>
      </c>
      <c r="N6">
        <v>0.45604545454545453</v>
      </c>
      <c r="O6" s="5">
        <v>1.9748653500897495</v>
      </c>
      <c r="P6" s="5">
        <v>-28.510638297872337</v>
      </c>
      <c r="Q6">
        <v>9.84</v>
      </c>
    </row>
    <row r="7" spans="1:17" x14ac:dyDescent="0.25">
      <c r="C7" s="21" t="s">
        <v>83</v>
      </c>
      <c r="D7" s="9" t="s">
        <v>13</v>
      </c>
      <c r="E7">
        <v>0</v>
      </c>
      <c r="F7" s="16">
        <v>4.7158571428571427</v>
      </c>
      <c r="G7" s="16">
        <v>10.220785714285714</v>
      </c>
      <c r="H7" s="4">
        <v>17.258428571428571</v>
      </c>
      <c r="I7" s="16">
        <v>14.173928571428569</v>
      </c>
      <c r="J7">
        <v>5.297071428571428</v>
      </c>
      <c r="K7">
        <v>5.5453571428571422</v>
      </c>
      <c r="L7">
        <v>8.6192857142857129</v>
      </c>
      <c r="M7">
        <v>11.769071428571429</v>
      </c>
      <c r="N7">
        <v>0.33850000000000002</v>
      </c>
      <c r="O7" s="5">
        <v>-6.1185468451242837</v>
      </c>
      <c r="P7" s="5">
        <v>-9.5890410958904049</v>
      </c>
      <c r="Q7">
        <v>7.59</v>
      </c>
    </row>
    <row r="8" spans="1:17" x14ac:dyDescent="0.25">
      <c r="C8" s="21" t="s">
        <v>84</v>
      </c>
      <c r="D8" s="9" t="s">
        <v>14</v>
      </c>
      <c r="E8">
        <v>0</v>
      </c>
      <c r="F8" s="16">
        <v>5.310090909090909</v>
      </c>
      <c r="G8" s="16">
        <v>10.150318181818182</v>
      </c>
      <c r="H8" s="18">
        <v>12.262454545454544</v>
      </c>
      <c r="I8" s="16">
        <v>9.806499999999998</v>
      </c>
      <c r="J8">
        <v>4.4154090909090904</v>
      </c>
      <c r="K8">
        <v>5.0034090909090896</v>
      </c>
      <c r="L8">
        <v>7.3862727272727273</v>
      </c>
      <c r="M8">
        <v>10.499045454545453</v>
      </c>
      <c r="N8">
        <v>0.4254090909090909</v>
      </c>
      <c r="O8" s="5">
        <v>5.772811918063292</v>
      </c>
      <c r="P8" s="5">
        <v>-16.194331983805675</v>
      </c>
      <c r="Q8">
        <v>7.42</v>
      </c>
    </row>
    <row r="9" spans="1:17" x14ac:dyDescent="0.25">
      <c r="C9" s="20" t="s">
        <v>85</v>
      </c>
      <c r="D9" s="6" t="s">
        <v>15</v>
      </c>
      <c r="E9">
        <v>3.7142857142857138E-3</v>
      </c>
      <c r="F9">
        <v>5.8651428571428568</v>
      </c>
      <c r="G9">
        <v>11.297499999999999</v>
      </c>
      <c r="H9" s="5">
        <v>17.070142857142855</v>
      </c>
      <c r="I9">
        <v>16.062071428571429</v>
      </c>
      <c r="J9">
        <v>6.7540714285714269</v>
      </c>
      <c r="K9">
        <v>6.1540714285714273</v>
      </c>
      <c r="L9">
        <v>10.514571428571429</v>
      </c>
      <c r="M9">
        <v>12.103642857142859</v>
      </c>
      <c r="N9">
        <v>0.3407857142857143</v>
      </c>
      <c r="O9" s="5">
        <v>31.724137931034502</v>
      </c>
      <c r="P9" s="5">
        <v>-59.210526315789465</v>
      </c>
      <c r="Q9">
        <v>4.33</v>
      </c>
    </row>
    <row r="10" spans="1:17" x14ac:dyDescent="0.25">
      <c r="C10" s="20" t="s">
        <v>86</v>
      </c>
      <c r="D10" s="6" t="s">
        <v>16</v>
      </c>
      <c r="E10">
        <v>2.3636363636363633E-3</v>
      </c>
      <c r="F10">
        <v>6.0414545454545454</v>
      </c>
      <c r="G10">
        <v>10.8355</v>
      </c>
      <c r="H10" s="5">
        <v>12.142636363636361</v>
      </c>
      <c r="I10">
        <v>11.008045454545453</v>
      </c>
      <c r="J10">
        <v>5.3425909090909087</v>
      </c>
      <c r="K10">
        <v>5.3907727272727257</v>
      </c>
      <c r="L10">
        <v>8.5923636363636362</v>
      </c>
      <c r="M10">
        <v>10.711954545454544</v>
      </c>
      <c r="N10">
        <v>0.42686363636363633</v>
      </c>
      <c r="O10" s="5">
        <v>19.999999999999996</v>
      </c>
      <c r="P10" s="5">
        <v>-32.300884955752217</v>
      </c>
      <c r="Q10">
        <v>4.74</v>
      </c>
    </row>
    <row r="11" spans="1:17" x14ac:dyDescent="0.25">
      <c r="C11" s="22" t="s">
        <v>0</v>
      </c>
      <c r="D11" s="10" t="s">
        <v>87</v>
      </c>
      <c r="E11">
        <v>0</v>
      </c>
      <c r="F11">
        <v>4.6020625000000006</v>
      </c>
      <c r="G11">
        <v>9.3613750000000007</v>
      </c>
      <c r="H11" s="5">
        <v>16.749874999999999</v>
      </c>
      <c r="I11">
        <v>16.174125</v>
      </c>
      <c r="J11">
        <v>5.7421875</v>
      </c>
      <c r="K11">
        <v>5.42225</v>
      </c>
      <c r="L11">
        <v>7.5393125000000003</v>
      </c>
      <c r="M11">
        <v>10.538125000000001</v>
      </c>
      <c r="N11">
        <v>1.3153125000000001</v>
      </c>
      <c r="O11" s="3">
        <v>20.994475138121537</v>
      </c>
      <c r="P11" s="3">
        <v>-34.222222222222229</v>
      </c>
      <c r="Q11">
        <v>7.85</v>
      </c>
    </row>
    <row r="12" spans="1:17" x14ac:dyDescent="0.25">
      <c r="C12" s="22" t="s">
        <v>1</v>
      </c>
      <c r="D12" s="10" t="s">
        <v>88</v>
      </c>
      <c r="E12">
        <v>0</v>
      </c>
      <c r="F12">
        <v>5.184708333333333</v>
      </c>
      <c r="G12">
        <v>9.5832499999999996</v>
      </c>
      <c r="H12" s="5">
        <v>12.339749999999999</v>
      </c>
      <c r="I12">
        <v>11.503916666666665</v>
      </c>
      <c r="J12">
        <v>4.7856249999999996</v>
      </c>
      <c r="K12">
        <v>4.9664999999999999</v>
      </c>
      <c r="L12">
        <v>6.7690416666666673</v>
      </c>
      <c r="M12">
        <v>9.7842500000000001</v>
      </c>
      <c r="N12">
        <v>1.069375</v>
      </c>
      <c r="O12" s="3">
        <v>34.782608695652151</v>
      </c>
      <c r="P12" s="3">
        <v>-49.763033175355453</v>
      </c>
      <c r="Q12">
        <v>7.61</v>
      </c>
    </row>
    <row r="13" spans="1:17" x14ac:dyDescent="0.25">
      <c r="C13" s="23" t="s">
        <v>17</v>
      </c>
      <c r="D13" s="7" t="s">
        <v>19</v>
      </c>
      <c r="E13">
        <v>3.7142857142857138E-3</v>
      </c>
      <c r="F13">
        <v>5.8651428571428568</v>
      </c>
      <c r="G13">
        <v>10.684285714285714</v>
      </c>
      <c r="H13" s="3">
        <v>16.059071428571428</v>
      </c>
      <c r="I13">
        <v>16.367428571428569</v>
      </c>
      <c r="J13">
        <v>6.5947857142857131</v>
      </c>
      <c r="K13">
        <v>5.6666428571428558</v>
      </c>
      <c r="L13">
        <v>9.0030000000000001</v>
      </c>
      <c r="M13">
        <v>11.0045</v>
      </c>
      <c r="N13">
        <v>1.5050000000000001</v>
      </c>
      <c r="O13" s="3">
        <v>47.11359404096833</v>
      </c>
      <c r="P13" s="3">
        <v>-42.105263157894733</v>
      </c>
      <c r="Q13">
        <v>7.86</v>
      </c>
    </row>
    <row r="14" spans="1:17" x14ac:dyDescent="0.25">
      <c r="C14" s="23" t="s">
        <v>18</v>
      </c>
      <c r="D14" s="7" t="s">
        <v>20</v>
      </c>
      <c r="E14">
        <v>2.3636363636363633E-3</v>
      </c>
      <c r="F14">
        <v>6.0414545454545454</v>
      </c>
      <c r="G14">
        <v>10.445272727272727</v>
      </c>
      <c r="H14" s="3">
        <v>11.499227272727271</v>
      </c>
      <c r="I14">
        <v>11.202363636363636</v>
      </c>
      <c r="J14">
        <v>5.2412272727272713</v>
      </c>
      <c r="K14">
        <v>5.0805909090909083</v>
      </c>
      <c r="L14">
        <v>7.6304545454545449</v>
      </c>
      <c r="M14">
        <v>10.012499999999999</v>
      </c>
      <c r="N14">
        <v>1.1677272727272727</v>
      </c>
      <c r="O14" s="3">
        <v>11.013767209011259</v>
      </c>
      <c r="P14" s="3">
        <v>-76.162790697674424</v>
      </c>
      <c r="Q14">
        <v>7.43</v>
      </c>
    </row>
    <row r="15" spans="1:17" x14ac:dyDescent="0.25">
      <c r="C15" s="22" t="s">
        <v>2</v>
      </c>
      <c r="D15" s="10" t="s">
        <v>21</v>
      </c>
      <c r="E15">
        <v>1.8749999999999999E-3</v>
      </c>
      <c r="F15">
        <v>4.5572499999999998</v>
      </c>
      <c r="G15">
        <v>9.1519374999999989</v>
      </c>
      <c r="H15" s="3">
        <v>15.560937500000001</v>
      </c>
      <c r="I15">
        <v>21.217312499999998</v>
      </c>
      <c r="J15">
        <v>9.2060624999999998</v>
      </c>
      <c r="K15">
        <v>5.5660624999999992</v>
      </c>
      <c r="L15">
        <v>7.3675625000000009</v>
      </c>
      <c r="M15">
        <v>10.366937500000001</v>
      </c>
      <c r="N15">
        <v>1.3243125</v>
      </c>
      <c r="O15" s="3">
        <v>-1.7721518987341756</v>
      </c>
      <c r="P15" s="3">
        <v>-44.674556213017759</v>
      </c>
      <c r="Q15">
        <v>8.1999999999999993</v>
      </c>
    </row>
    <row r="16" spans="1:17" x14ac:dyDescent="0.25">
      <c r="C16" s="22" t="s">
        <v>3</v>
      </c>
      <c r="D16" s="10" t="s">
        <v>21</v>
      </c>
      <c r="E16">
        <v>1.25E-3</v>
      </c>
      <c r="F16">
        <v>5.1548333333333334</v>
      </c>
      <c r="G16">
        <v>9.4436250000000008</v>
      </c>
      <c r="H16" s="3">
        <v>11.547125000000001</v>
      </c>
      <c r="I16">
        <v>14.866041666666668</v>
      </c>
      <c r="J16">
        <v>7.094875</v>
      </c>
      <c r="K16">
        <v>5.0623749999999994</v>
      </c>
      <c r="L16">
        <v>6.6545416666666668</v>
      </c>
      <c r="M16">
        <v>9.6701250000000005</v>
      </c>
      <c r="N16">
        <v>1.075375</v>
      </c>
      <c r="O16" s="3">
        <v>3.7831021437578771</v>
      </c>
      <c r="P16" s="3">
        <v>-54.597701149425284</v>
      </c>
      <c r="Q16">
        <v>7.64</v>
      </c>
    </row>
    <row r="17" spans="1:17" x14ac:dyDescent="0.25">
      <c r="C17" s="23" t="s">
        <v>4</v>
      </c>
      <c r="D17" s="7" t="s">
        <v>22</v>
      </c>
      <c r="E17">
        <v>0</v>
      </c>
      <c r="F17">
        <v>6.1109583333333335</v>
      </c>
      <c r="G17">
        <v>12.794250000000002</v>
      </c>
      <c r="H17" s="3">
        <v>9.5265000000000004</v>
      </c>
      <c r="I17">
        <v>6.4760416666666663</v>
      </c>
      <c r="J17">
        <v>5.5551249999999985</v>
      </c>
      <c r="K17">
        <v>4.8748749999999994</v>
      </c>
      <c r="L17">
        <v>7.0486666666666666</v>
      </c>
      <c r="M17">
        <v>10.837</v>
      </c>
      <c r="N17">
        <v>1.1114999999999999</v>
      </c>
      <c r="O17" s="3">
        <v>4.5994065281899088</v>
      </c>
      <c r="P17" s="3">
        <v>-32.986111111111107</v>
      </c>
      <c r="Q17">
        <v>6.2</v>
      </c>
    </row>
    <row r="18" spans="1:17" x14ac:dyDescent="0.25">
      <c r="C18" s="22" t="s">
        <v>27</v>
      </c>
      <c r="D18" s="9" t="s">
        <v>34</v>
      </c>
      <c r="E18">
        <v>0</v>
      </c>
      <c r="F18">
        <v>5.4745953673543246</v>
      </c>
      <c r="G18">
        <v>15.903118289299071</v>
      </c>
      <c r="H18" s="3">
        <v>19.525455664133187</v>
      </c>
      <c r="I18">
        <v>11.691048558330316</v>
      </c>
      <c r="J18">
        <v>7.8976571962842304</v>
      </c>
      <c r="K18">
        <v>6.1624676679937256</v>
      </c>
      <c r="L18">
        <v>10.871698516105681</v>
      </c>
      <c r="M18">
        <v>15.418359090360717</v>
      </c>
      <c r="N18">
        <v>0.28721938713958262</v>
      </c>
      <c r="P18" s="1"/>
    </row>
    <row r="19" spans="1:17" x14ac:dyDescent="0.25">
      <c r="C19" s="22" t="s">
        <v>28</v>
      </c>
      <c r="D19" s="9" t="s">
        <v>35</v>
      </c>
      <c r="E19">
        <v>0</v>
      </c>
      <c r="F19">
        <v>5.7400534611020042</v>
      </c>
      <c r="G19">
        <v>14.121241541629892</v>
      </c>
      <c r="H19" s="3">
        <v>14.671802483923843</v>
      </c>
      <c r="I19">
        <v>8.8019104568570583</v>
      </c>
      <c r="J19">
        <v>6.3738262724330674</v>
      </c>
      <c r="K19">
        <v>5.5233982263690997</v>
      </c>
      <c r="L19">
        <v>9.1604524650107173</v>
      </c>
      <c r="M19">
        <v>13.252658534022611</v>
      </c>
      <c r="N19">
        <v>0.37524421048207451</v>
      </c>
      <c r="P19" s="1"/>
    </row>
    <row r="20" spans="1:17" x14ac:dyDescent="0.25">
      <c r="C20" s="22" t="s">
        <v>29</v>
      </c>
      <c r="D20" s="9" t="s">
        <v>36</v>
      </c>
      <c r="E20">
        <v>0</v>
      </c>
      <c r="F20">
        <v>5.9111518363961535</v>
      </c>
      <c r="G20">
        <v>12.97275059830832</v>
      </c>
      <c r="H20" s="3">
        <v>11.543428578834142</v>
      </c>
      <c r="I20">
        <v>6.9397452156933896</v>
      </c>
      <c r="J20">
        <v>5.3916561995109848</v>
      </c>
      <c r="K20">
        <v>5.1114923710289171</v>
      </c>
      <c r="L20">
        <v>8.0574858349965002</v>
      </c>
      <c r="M20">
        <v>11.856777770577917</v>
      </c>
      <c r="N20">
        <v>0.43197973527556743</v>
      </c>
      <c r="P20" s="1"/>
    </row>
    <row r="21" spans="1:17" x14ac:dyDescent="0.25">
      <c r="C21" s="22" t="s">
        <v>30</v>
      </c>
      <c r="D21" s="9" t="s">
        <v>37</v>
      </c>
      <c r="E21">
        <v>0</v>
      </c>
      <c r="F21">
        <v>6.118740510565063</v>
      </c>
      <c r="G21">
        <v>11.579319995538134</v>
      </c>
      <c r="H21" s="3">
        <v>7.7478636580935083</v>
      </c>
      <c r="I21">
        <v>4.6804343786850238</v>
      </c>
      <c r="J21">
        <v>4.2000178634031293</v>
      </c>
      <c r="K21">
        <v>4.6117389967173406</v>
      </c>
      <c r="L21">
        <v>6.7192885553112145</v>
      </c>
      <c r="M21">
        <v>10.163196306211557</v>
      </c>
      <c r="N21">
        <v>0.50081529464257257</v>
      </c>
      <c r="P21" s="1"/>
    </row>
    <row r="22" spans="1:17" x14ac:dyDescent="0.25">
      <c r="C22" s="22" t="s">
        <v>31</v>
      </c>
      <c r="D22" s="9" t="s">
        <v>38</v>
      </c>
      <c r="E22">
        <v>0</v>
      </c>
      <c r="F22">
        <v>6.1864388017311329</v>
      </c>
      <c r="G22">
        <v>11.124897946533224</v>
      </c>
      <c r="H22" s="3">
        <v>6.5100636664863405</v>
      </c>
      <c r="I22">
        <v>3.9436336669371563</v>
      </c>
      <c r="J22">
        <v>3.8114037958705254</v>
      </c>
      <c r="K22">
        <v>4.4487606956090522</v>
      </c>
      <c r="L22">
        <v>6.2828790573437923</v>
      </c>
      <c r="M22">
        <v>9.6108898205752418</v>
      </c>
      <c r="N22">
        <v>0.52326377242809485</v>
      </c>
      <c r="P22" s="1"/>
    </row>
    <row r="23" spans="1:17" x14ac:dyDescent="0.25">
      <c r="C23" s="22" t="s">
        <v>32</v>
      </c>
      <c r="D23" s="9" t="s">
        <v>39</v>
      </c>
      <c r="E23">
        <v>0</v>
      </c>
      <c r="F23">
        <v>6.2836112041281256</v>
      </c>
      <c r="G23">
        <v>10.472632114657957</v>
      </c>
      <c r="H23" s="3">
        <v>4.7333570938434937</v>
      </c>
      <c r="I23">
        <v>2.8860486966943886</v>
      </c>
      <c r="J23">
        <v>3.2535970640170535</v>
      </c>
      <c r="K23">
        <v>4.2148257943805518</v>
      </c>
      <c r="L23">
        <v>5.6564679823237176</v>
      </c>
      <c r="M23">
        <v>8.8181231621515295</v>
      </c>
      <c r="N23">
        <v>0.55548574552374674</v>
      </c>
      <c r="P23" s="1"/>
    </row>
    <row r="24" spans="1:17" x14ac:dyDescent="0.25">
      <c r="I24" s="3"/>
    </row>
    <row r="26" spans="1:17" x14ac:dyDescent="0.25">
      <c r="A26" s="15" t="s">
        <v>26</v>
      </c>
      <c r="B26" s="2"/>
      <c r="F26" s="14"/>
      <c r="G26" s="14"/>
      <c r="H26" s="14"/>
    </row>
    <row r="27" spans="1:17" x14ac:dyDescent="0.25">
      <c r="E27" s="217" t="s">
        <v>33</v>
      </c>
      <c r="F27" s="217"/>
      <c r="G27" s="217"/>
      <c r="H27" s="217"/>
      <c r="I27" s="217"/>
      <c r="J27" s="217"/>
      <c r="K27" s="217"/>
      <c r="L27" s="217"/>
      <c r="M27" s="217"/>
      <c r="N27" s="217"/>
    </row>
    <row r="28" spans="1:17" x14ac:dyDescent="0.25">
      <c r="C28" s="8" t="s">
        <v>9</v>
      </c>
      <c r="D28" s="8" t="s">
        <v>10</v>
      </c>
      <c r="E28" s="13">
        <v>1</v>
      </c>
      <c r="F28" s="13">
        <v>2</v>
      </c>
      <c r="G28" s="13">
        <v>3</v>
      </c>
      <c r="H28" s="13">
        <v>4</v>
      </c>
      <c r="I28" s="13">
        <v>5</v>
      </c>
      <c r="J28" s="13">
        <v>6</v>
      </c>
      <c r="K28" s="13">
        <v>7</v>
      </c>
      <c r="L28" s="13">
        <v>8</v>
      </c>
      <c r="M28" s="13">
        <v>9</v>
      </c>
      <c r="N28" s="13">
        <v>10</v>
      </c>
      <c r="O28" s="12" t="s">
        <v>41</v>
      </c>
      <c r="P28" s="11" t="s">
        <v>23</v>
      </c>
    </row>
    <row r="29" spans="1:17" x14ac:dyDescent="0.25">
      <c r="C29" s="6" t="s">
        <v>8</v>
      </c>
      <c r="D29" s="6" t="s">
        <v>11</v>
      </c>
      <c r="E29">
        <v>0</v>
      </c>
      <c r="F29">
        <v>5.7744285714285706</v>
      </c>
      <c r="G29">
        <v>13.890499999999999</v>
      </c>
      <c r="H29">
        <v>14.043285714285714</v>
      </c>
      <c r="I29">
        <v>8.4277857142857133</v>
      </c>
      <c r="J29">
        <v>6.176499999999999</v>
      </c>
      <c r="K29">
        <v>5.4406428571428567</v>
      </c>
      <c r="L29">
        <v>8.9388571428571417</v>
      </c>
      <c r="M29">
        <v>12.972214285714283</v>
      </c>
      <c r="N29">
        <v>0.38664285714285718</v>
      </c>
      <c r="O29" s="5">
        <v>-7.27</v>
      </c>
      <c r="P29">
        <v>10.01</v>
      </c>
    </row>
    <row r="30" spans="1:17" x14ac:dyDescent="0.25">
      <c r="C30" s="6" t="s">
        <v>7</v>
      </c>
      <c r="D30" s="6" t="s">
        <v>12</v>
      </c>
      <c r="E30">
        <v>0</v>
      </c>
      <c r="F30" s="16">
        <v>5.9837272727272728</v>
      </c>
      <c r="G30" s="17">
        <v>12.485590909090909</v>
      </c>
      <c r="H30" s="17">
        <v>10.216454545454544</v>
      </c>
      <c r="I30" s="16">
        <v>6.1498636363636354</v>
      </c>
      <c r="J30">
        <v>4.9750454545454534</v>
      </c>
      <c r="K30">
        <v>4.936772727272726</v>
      </c>
      <c r="L30">
        <v>7.5896363636363624</v>
      </c>
      <c r="M30">
        <v>11.264681818181817</v>
      </c>
      <c r="N30">
        <v>0.45604545454545453</v>
      </c>
      <c r="O30" s="5">
        <v>-0.91700000000000004</v>
      </c>
      <c r="P30">
        <v>9.84</v>
      </c>
    </row>
    <row r="31" spans="1:17" x14ac:dyDescent="0.25">
      <c r="C31" s="9" t="s">
        <v>83</v>
      </c>
      <c r="D31" s="9" t="s">
        <v>13</v>
      </c>
      <c r="E31">
        <v>0</v>
      </c>
      <c r="F31" s="16">
        <v>4.7158571428571427</v>
      </c>
      <c r="G31" s="16">
        <v>10.220785714285714</v>
      </c>
      <c r="H31" s="4">
        <v>17.258428571428571</v>
      </c>
      <c r="I31" s="16">
        <v>14.173928571428569</v>
      </c>
      <c r="J31">
        <v>5.297071428571428</v>
      </c>
      <c r="K31">
        <v>5.5453571428571422</v>
      </c>
      <c r="L31">
        <v>8.6192857142857129</v>
      </c>
      <c r="M31">
        <v>11.769071428571429</v>
      </c>
      <c r="N31">
        <v>0.33850000000000002</v>
      </c>
      <c r="O31" s="5">
        <v>-7.54</v>
      </c>
      <c r="P31">
        <v>7.59</v>
      </c>
    </row>
    <row r="32" spans="1:17" x14ac:dyDescent="0.25">
      <c r="C32" s="9" t="s">
        <v>84</v>
      </c>
      <c r="D32" s="9" t="s">
        <v>14</v>
      </c>
      <c r="E32">
        <v>0</v>
      </c>
      <c r="F32" s="16">
        <v>5.310090909090909</v>
      </c>
      <c r="G32" s="16">
        <v>10.150318181818182</v>
      </c>
      <c r="H32" s="18">
        <v>12.262454545454544</v>
      </c>
      <c r="I32" s="16">
        <v>9.806499999999998</v>
      </c>
      <c r="J32">
        <v>4.4154090909090904</v>
      </c>
      <c r="K32">
        <v>5.0034090909090896</v>
      </c>
      <c r="L32">
        <v>7.3862727272727273</v>
      </c>
      <c r="M32">
        <v>10.499045454545453</v>
      </c>
      <c r="N32">
        <v>0.4254090909090909</v>
      </c>
      <c r="O32" s="5">
        <v>-8.08</v>
      </c>
      <c r="P32">
        <v>7.42</v>
      </c>
    </row>
    <row r="33" spans="3:16" x14ac:dyDescent="0.25">
      <c r="C33" s="6" t="s">
        <v>85</v>
      </c>
      <c r="D33" s="6" t="s">
        <v>15</v>
      </c>
      <c r="E33">
        <v>3.7142857142857138E-3</v>
      </c>
      <c r="F33">
        <v>5.8651428571428568</v>
      </c>
      <c r="G33">
        <v>11.297499999999999</v>
      </c>
      <c r="H33" s="5">
        <v>17.070142857142855</v>
      </c>
      <c r="I33">
        <v>16.062071428571429</v>
      </c>
      <c r="J33">
        <v>6.7540714285714269</v>
      </c>
      <c r="K33">
        <v>6.1540714285714273</v>
      </c>
      <c r="L33">
        <v>10.514571428571429</v>
      </c>
      <c r="M33">
        <v>12.103642857142859</v>
      </c>
      <c r="N33">
        <v>0.3407857142857143</v>
      </c>
      <c r="O33" s="5">
        <v>-13.7</v>
      </c>
      <c r="P33">
        <v>4.33</v>
      </c>
    </row>
    <row r="34" spans="3:16" x14ac:dyDescent="0.25">
      <c r="C34" s="6" t="s">
        <v>86</v>
      </c>
      <c r="D34" s="6" t="s">
        <v>16</v>
      </c>
      <c r="E34">
        <v>2.3636363636363633E-3</v>
      </c>
      <c r="F34">
        <v>6.0414545454545454</v>
      </c>
      <c r="G34">
        <v>10.8355</v>
      </c>
      <c r="H34" s="5">
        <v>12.142636363636361</v>
      </c>
      <c r="I34">
        <v>11.008045454545453</v>
      </c>
      <c r="J34">
        <v>5.3425909090909087</v>
      </c>
      <c r="K34">
        <v>5.3907727272727257</v>
      </c>
      <c r="L34">
        <v>8.5923636363636362</v>
      </c>
      <c r="M34">
        <v>10.711954545454544</v>
      </c>
      <c r="N34">
        <v>0.42686363636363633</v>
      </c>
      <c r="O34" s="5">
        <v>-45.07</v>
      </c>
      <c r="P34">
        <v>4.74</v>
      </c>
    </row>
    <row r="35" spans="3:16" x14ac:dyDescent="0.25">
      <c r="C35" s="10" t="s">
        <v>0</v>
      </c>
      <c r="D35" s="10" t="s">
        <v>24</v>
      </c>
      <c r="E35">
        <v>0</v>
      </c>
      <c r="F35">
        <v>4.6020625000000006</v>
      </c>
      <c r="G35">
        <v>9.3613750000000007</v>
      </c>
      <c r="H35" s="5">
        <v>16.749874999999999</v>
      </c>
      <c r="I35">
        <v>16.174125</v>
      </c>
      <c r="J35">
        <v>5.7421875</v>
      </c>
      <c r="K35">
        <v>5.42225</v>
      </c>
      <c r="L35">
        <v>7.5393125000000003</v>
      </c>
      <c r="M35">
        <v>10.538125000000001</v>
      </c>
      <c r="N35">
        <v>1.3153125000000001</v>
      </c>
      <c r="O35" s="3">
        <v>-14.3</v>
      </c>
      <c r="P35">
        <v>7.85</v>
      </c>
    </row>
    <row r="36" spans="3:16" x14ac:dyDescent="0.25">
      <c r="C36" s="10" t="s">
        <v>1</v>
      </c>
      <c r="D36" s="10" t="s">
        <v>25</v>
      </c>
      <c r="E36">
        <v>0</v>
      </c>
      <c r="F36">
        <v>5.184708333333333</v>
      </c>
      <c r="G36">
        <v>9.5832499999999996</v>
      </c>
      <c r="H36" s="5">
        <v>12.339749999999999</v>
      </c>
      <c r="I36">
        <v>11.503916666666665</v>
      </c>
      <c r="J36">
        <v>4.7856249999999996</v>
      </c>
      <c r="K36">
        <v>4.9664999999999999</v>
      </c>
      <c r="L36">
        <v>6.7690416666666673</v>
      </c>
      <c r="M36">
        <v>9.7842500000000001</v>
      </c>
      <c r="N36">
        <v>1.069375</v>
      </c>
      <c r="O36" s="3">
        <v>-1.8</v>
      </c>
      <c r="P36">
        <v>7.61</v>
      </c>
    </row>
    <row r="37" spans="3:16" x14ac:dyDescent="0.25">
      <c r="C37" s="7" t="s">
        <v>89</v>
      </c>
      <c r="D37" s="7" t="s">
        <v>19</v>
      </c>
      <c r="E37">
        <v>3.7142857142857138E-3</v>
      </c>
      <c r="F37">
        <v>5.8651428571428568</v>
      </c>
      <c r="G37">
        <v>10.684285714285714</v>
      </c>
      <c r="H37" s="3">
        <v>16.059071428571428</v>
      </c>
      <c r="I37">
        <v>16.367428571428569</v>
      </c>
      <c r="J37">
        <v>6.5947857142857131</v>
      </c>
      <c r="K37">
        <v>5.6666428571428558</v>
      </c>
      <c r="L37">
        <v>9.0030000000000001</v>
      </c>
      <c r="M37">
        <v>11.0045</v>
      </c>
      <c r="N37">
        <v>1.5050000000000001</v>
      </c>
      <c r="O37" s="3">
        <v>-33.01</v>
      </c>
      <c r="P37">
        <v>7.86</v>
      </c>
    </row>
    <row r="38" spans="3:16" x14ac:dyDescent="0.25">
      <c r="C38" s="7" t="s">
        <v>90</v>
      </c>
      <c r="D38" s="7" t="s">
        <v>20</v>
      </c>
      <c r="E38">
        <v>2.3636363636363633E-3</v>
      </c>
      <c r="F38">
        <v>6.0414545454545454</v>
      </c>
      <c r="G38">
        <v>10.445272727272727</v>
      </c>
      <c r="H38" s="3">
        <v>11.499227272727271</v>
      </c>
      <c r="I38">
        <v>11.202363636363636</v>
      </c>
      <c r="J38">
        <v>5.2412272727272713</v>
      </c>
      <c r="K38">
        <v>5.0805909090909083</v>
      </c>
      <c r="L38">
        <v>7.6304545454545449</v>
      </c>
      <c r="M38">
        <v>10.012499999999999</v>
      </c>
      <c r="N38">
        <v>1.1677272727272727</v>
      </c>
      <c r="O38" s="3">
        <v>-24.2</v>
      </c>
      <c r="P38">
        <v>7.43</v>
      </c>
    </row>
    <row r="39" spans="3:16" x14ac:dyDescent="0.25">
      <c r="C39" s="10" t="s">
        <v>2</v>
      </c>
      <c r="D39" s="10" t="s">
        <v>21</v>
      </c>
      <c r="E39">
        <v>1.8749999999999999E-3</v>
      </c>
      <c r="F39">
        <v>4.5572499999999998</v>
      </c>
      <c r="G39">
        <v>9.1519374999999989</v>
      </c>
      <c r="H39" s="3">
        <v>15.560937500000001</v>
      </c>
      <c r="I39">
        <v>21.217312499999998</v>
      </c>
      <c r="J39">
        <v>9.2060624999999998</v>
      </c>
      <c r="K39">
        <v>5.5660624999999992</v>
      </c>
      <c r="L39">
        <v>7.3675625000000009</v>
      </c>
      <c r="M39">
        <v>10.366937500000001</v>
      </c>
      <c r="N39">
        <v>1.3243125</v>
      </c>
      <c r="O39" s="3">
        <v>-24.2</v>
      </c>
      <c r="P39">
        <v>8.1999999999999993</v>
      </c>
    </row>
    <row r="40" spans="3:16" x14ac:dyDescent="0.25">
      <c r="C40" s="10" t="s">
        <v>3</v>
      </c>
      <c r="D40" s="10" t="s">
        <v>21</v>
      </c>
      <c r="E40">
        <v>1.25E-3</v>
      </c>
      <c r="F40">
        <v>5.1548333333333334</v>
      </c>
      <c r="G40">
        <v>9.4436250000000008</v>
      </c>
      <c r="H40" s="3">
        <v>11.547125000000001</v>
      </c>
      <c r="I40">
        <v>14.866041666666668</v>
      </c>
      <c r="J40">
        <v>7.094875</v>
      </c>
      <c r="K40">
        <v>5.0623749999999994</v>
      </c>
      <c r="L40">
        <v>6.6545416666666668</v>
      </c>
      <c r="M40">
        <v>9.6701250000000005</v>
      </c>
      <c r="N40">
        <v>1.075375</v>
      </c>
      <c r="O40" s="3">
        <v>-19.440000000000001</v>
      </c>
      <c r="P40">
        <v>7.64</v>
      </c>
    </row>
    <row r="41" spans="3:16" x14ac:dyDescent="0.25">
      <c r="C41" s="7" t="s">
        <v>4</v>
      </c>
      <c r="D41" s="7" t="s">
        <v>22</v>
      </c>
      <c r="E41">
        <v>0</v>
      </c>
      <c r="F41">
        <v>6.1109583333333335</v>
      </c>
      <c r="G41">
        <v>12.794250000000002</v>
      </c>
      <c r="H41" s="3">
        <v>9.5265000000000004</v>
      </c>
      <c r="I41">
        <v>6.4760416666666663</v>
      </c>
      <c r="J41">
        <v>5.5551249999999985</v>
      </c>
      <c r="K41">
        <v>4.8748749999999994</v>
      </c>
      <c r="L41">
        <v>7.0486666666666666</v>
      </c>
      <c r="M41">
        <v>10.837</v>
      </c>
      <c r="N41">
        <v>1.1114999999999999</v>
      </c>
      <c r="O41" s="3">
        <v>-19.5</v>
      </c>
      <c r="P41">
        <v>6.2</v>
      </c>
    </row>
    <row r="42" spans="3:16" x14ac:dyDescent="0.25">
      <c r="C42" s="22" t="s">
        <v>27</v>
      </c>
      <c r="D42" s="9" t="s">
        <v>34</v>
      </c>
      <c r="E42">
        <v>0</v>
      </c>
      <c r="F42">
        <v>5.4745953673543246</v>
      </c>
      <c r="G42">
        <v>15.903118289299071</v>
      </c>
      <c r="H42" s="3">
        <v>19.525455664133187</v>
      </c>
      <c r="I42">
        <v>11.691048558330316</v>
      </c>
      <c r="J42">
        <v>7.8976571962842304</v>
      </c>
      <c r="K42">
        <v>6.1624676679937256</v>
      </c>
      <c r="L42">
        <v>10.871698516105681</v>
      </c>
      <c r="M42">
        <v>15.418359090360717</v>
      </c>
      <c r="N42">
        <v>0.28721938713958262</v>
      </c>
    </row>
    <row r="43" spans="3:16" x14ac:dyDescent="0.25">
      <c r="C43" s="22" t="s">
        <v>28</v>
      </c>
      <c r="D43" s="9" t="s">
        <v>35</v>
      </c>
      <c r="E43">
        <v>0</v>
      </c>
      <c r="F43">
        <v>5.7400534611020042</v>
      </c>
      <c r="G43">
        <v>14.121241541629892</v>
      </c>
      <c r="H43" s="3">
        <v>14.671802483923843</v>
      </c>
      <c r="I43">
        <v>8.8019104568570583</v>
      </c>
      <c r="J43">
        <v>6.3738262724330674</v>
      </c>
      <c r="K43">
        <v>5.5233982263690997</v>
      </c>
      <c r="L43">
        <v>9.1604524650107173</v>
      </c>
      <c r="M43">
        <v>13.252658534022611</v>
      </c>
      <c r="N43">
        <v>0.37524421048207451</v>
      </c>
    </row>
    <row r="44" spans="3:16" x14ac:dyDescent="0.25">
      <c r="C44" s="22" t="s">
        <v>29</v>
      </c>
      <c r="D44" s="9" t="s">
        <v>36</v>
      </c>
      <c r="E44">
        <v>0</v>
      </c>
      <c r="F44">
        <v>5.9111518363961535</v>
      </c>
      <c r="G44">
        <v>12.97275059830832</v>
      </c>
      <c r="H44" s="3">
        <v>11.543428578834142</v>
      </c>
      <c r="I44">
        <v>6.9397452156933896</v>
      </c>
      <c r="J44">
        <v>5.3916561995109848</v>
      </c>
      <c r="K44">
        <v>5.1114923710289171</v>
      </c>
      <c r="L44">
        <v>8.0574858349965002</v>
      </c>
      <c r="M44">
        <v>11.856777770577917</v>
      </c>
      <c r="N44">
        <v>0.43197973527556743</v>
      </c>
    </row>
    <row r="45" spans="3:16" x14ac:dyDescent="0.25">
      <c r="C45" s="22" t="s">
        <v>30</v>
      </c>
      <c r="D45" s="9" t="s">
        <v>37</v>
      </c>
      <c r="E45">
        <v>0</v>
      </c>
      <c r="F45">
        <v>6.118740510565063</v>
      </c>
      <c r="G45">
        <v>11.579319995538134</v>
      </c>
      <c r="H45" s="3">
        <v>7.7478636580935083</v>
      </c>
      <c r="I45">
        <v>4.6804343786850238</v>
      </c>
      <c r="J45">
        <v>4.2000178634031293</v>
      </c>
      <c r="K45">
        <v>4.6117389967173406</v>
      </c>
      <c r="L45">
        <v>6.7192885553112145</v>
      </c>
      <c r="M45">
        <v>10.163196306211557</v>
      </c>
      <c r="N45">
        <v>0.50081529464257257</v>
      </c>
    </row>
    <row r="46" spans="3:16" x14ac:dyDescent="0.25">
      <c r="C46" s="22" t="s">
        <v>31</v>
      </c>
      <c r="D46" s="9" t="s">
        <v>38</v>
      </c>
      <c r="E46">
        <v>0</v>
      </c>
      <c r="F46">
        <v>6.1864388017311329</v>
      </c>
      <c r="G46">
        <v>11.124897946533224</v>
      </c>
      <c r="H46" s="3">
        <v>6.5100636664863405</v>
      </c>
      <c r="I46">
        <v>3.9436336669371563</v>
      </c>
      <c r="J46">
        <v>3.8114037958705254</v>
      </c>
      <c r="K46">
        <v>4.4487606956090522</v>
      </c>
      <c r="L46">
        <v>6.2828790573437923</v>
      </c>
      <c r="M46">
        <v>9.6108898205752418</v>
      </c>
      <c r="N46">
        <v>0.52326377242809485</v>
      </c>
    </row>
    <row r="47" spans="3:16" x14ac:dyDescent="0.25">
      <c r="C47" s="22" t="s">
        <v>32</v>
      </c>
      <c r="D47" s="9" t="s">
        <v>39</v>
      </c>
      <c r="E47">
        <v>0</v>
      </c>
      <c r="F47">
        <v>6.2836112041281256</v>
      </c>
      <c r="G47">
        <v>10.472632114657957</v>
      </c>
      <c r="H47" s="3">
        <v>4.7333570938434937</v>
      </c>
      <c r="I47">
        <v>2.8860486966943886</v>
      </c>
      <c r="J47">
        <v>3.2535970640170535</v>
      </c>
      <c r="K47">
        <v>4.2148257943805518</v>
      </c>
      <c r="L47">
        <v>5.6564679823237176</v>
      </c>
      <c r="M47">
        <v>8.8181231621515295</v>
      </c>
      <c r="N47">
        <v>0.55548574552374674</v>
      </c>
    </row>
  </sheetData>
  <mergeCells count="2">
    <mergeCell ref="E27:N27"/>
    <mergeCell ref="E3:N3"/>
  </mergeCells>
  <pageMargins left="0.7" right="0.7" top="0.75" bottom="0.75" header="0.3" footer="0.3"/>
  <pageSetup paperSize="9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88812A-E900-4DA2-A92E-6C928D6EC407}">
  <dimension ref="B1:BW55"/>
  <sheetViews>
    <sheetView zoomScale="90" zoomScaleNormal="90" workbookViewId="0">
      <selection activeCell="BQ39" sqref="BQ39"/>
    </sheetView>
  </sheetViews>
  <sheetFormatPr defaultColWidth="9.140625" defaultRowHeight="12.75" x14ac:dyDescent="0.25"/>
  <cols>
    <col min="1" max="1" width="1.42578125" style="48" customWidth="1"/>
    <col min="2" max="2" width="12.140625" style="187" bestFit="1" customWidth="1"/>
    <col min="3" max="3" width="7" style="188" customWidth="1"/>
    <col min="4" max="5" width="7.28515625" style="181" customWidth="1"/>
    <col min="6" max="6" width="7.140625" style="181" customWidth="1"/>
    <col min="7" max="8" width="8.140625" style="181" customWidth="1"/>
    <col min="9" max="9" width="6" style="181" customWidth="1"/>
    <col min="10" max="10" width="13" style="48" customWidth="1"/>
    <col min="11" max="11" width="5" style="189" customWidth="1"/>
    <col min="12" max="12" width="8.140625" style="47" customWidth="1"/>
    <col min="13" max="14" width="11.5703125" style="48" customWidth="1"/>
    <col min="15" max="15" width="11.7109375" style="48" customWidth="1"/>
    <col min="16" max="17" width="11.5703125" style="48" customWidth="1"/>
    <col min="18" max="36" width="9.140625" style="48" customWidth="1"/>
    <col min="37" max="37" width="9.140625" style="190" customWidth="1"/>
    <col min="38" max="57" width="9.140625" style="48" customWidth="1"/>
    <col min="58" max="59" width="7.7109375" style="48" customWidth="1"/>
    <col min="60" max="60" width="5.42578125" style="48" customWidth="1"/>
    <col min="61" max="61" width="7.7109375" style="48" customWidth="1"/>
    <col min="62" max="71" width="8.7109375" style="48" customWidth="1"/>
    <col min="72" max="72" width="4.5703125" style="48" customWidth="1"/>
    <col min="73" max="75" width="9.140625" style="48" customWidth="1"/>
    <col min="76" max="16384" width="9.140625" style="48"/>
  </cols>
  <sheetData>
    <row r="1" spans="2:75" ht="50.25" customHeight="1" x14ac:dyDescent="0.25">
      <c r="B1" s="247" t="s">
        <v>42</v>
      </c>
      <c r="C1" s="294" t="s">
        <v>91</v>
      </c>
      <c r="D1" s="253" t="s">
        <v>92</v>
      </c>
      <c r="E1" s="254"/>
      <c r="F1" s="254"/>
      <c r="G1" s="260" t="s">
        <v>62</v>
      </c>
      <c r="H1" s="260"/>
      <c r="I1" s="260"/>
      <c r="J1" s="263" t="s">
        <v>93</v>
      </c>
      <c r="K1" s="266" t="s">
        <v>64</v>
      </c>
      <c r="L1" s="282" t="s">
        <v>65</v>
      </c>
      <c r="M1" s="284" t="s">
        <v>66</v>
      </c>
      <c r="N1" s="285"/>
      <c r="O1" s="285"/>
      <c r="P1" s="285"/>
      <c r="Q1" s="288" t="s">
        <v>67</v>
      </c>
      <c r="R1" s="240" t="s">
        <v>94</v>
      </c>
      <c r="S1" s="234"/>
      <c r="T1" s="234"/>
      <c r="U1" s="234"/>
      <c r="V1" s="234"/>
      <c r="W1" s="234"/>
      <c r="X1" s="234"/>
      <c r="Y1" s="234"/>
      <c r="Z1" s="234"/>
      <c r="AA1" s="234"/>
      <c r="AB1" s="234"/>
      <c r="AC1" s="234"/>
      <c r="AD1" s="234"/>
      <c r="AE1" s="234"/>
      <c r="AF1" s="234"/>
      <c r="AG1" s="234"/>
      <c r="AH1" s="234"/>
      <c r="AI1" s="234"/>
      <c r="AJ1" s="234"/>
      <c r="AK1" s="234"/>
      <c r="AL1" s="234"/>
      <c r="AM1" s="234"/>
      <c r="AN1" s="234"/>
      <c r="AO1" s="234"/>
      <c r="AP1" s="234"/>
      <c r="AQ1" s="234"/>
      <c r="AR1" s="234"/>
      <c r="AS1" s="234"/>
      <c r="AT1" s="234"/>
      <c r="AU1" s="234"/>
      <c r="AV1" s="234"/>
      <c r="AW1" s="234"/>
      <c r="AX1" s="234"/>
      <c r="AY1" s="234"/>
      <c r="AZ1" s="234"/>
      <c r="BA1" s="234"/>
      <c r="BB1" s="234"/>
      <c r="BC1" s="234"/>
      <c r="BD1" s="234"/>
      <c r="BE1" s="234"/>
      <c r="BF1" s="291" t="s">
        <v>68</v>
      </c>
      <c r="BG1" s="236"/>
      <c r="BH1" s="236"/>
      <c r="BI1" s="236"/>
      <c r="BJ1" s="233" t="s">
        <v>95</v>
      </c>
      <c r="BK1" s="241"/>
      <c r="BL1" s="241"/>
      <c r="BM1" s="241"/>
      <c r="BN1" s="241"/>
      <c r="BO1" s="241"/>
      <c r="BP1" s="241"/>
      <c r="BQ1" s="241"/>
      <c r="BR1" s="241"/>
      <c r="BS1" s="242"/>
    </row>
    <row r="2" spans="2:75" ht="36" customHeight="1" x14ac:dyDescent="0.25">
      <c r="B2" s="248"/>
      <c r="C2" s="295"/>
      <c r="D2" s="256"/>
      <c r="E2" s="257"/>
      <c r="F2" s="257"/>
      <c r="G2" s="262"/>
      <c r="H2" s="262"/>
      <c r="I2" s="262"/>
      <c r="J2" s="264"/>
      <c r="K2" s="267"/>
      <c r="L2" s="283"/>
      <c r="M2" s="286"/>
      <c r="N2" s="287"/>
      <c r="O2" s="287"/>
      <c r="P2" s="287"/>
      <c r="Q2" s="289"/>
      <c r="R2" s="245" t="s">
        <v>96</v>
      </c>
      <c r="S2" s="244"/>
      <c r="T2" s="244"/>
      <c r="U2" s="244"/>
      <c r="V2" s="244"/>
      <c r="W2" s="244"/>
      <c r="X2" s="244"/>
      <c r="Y2" s="244"/>
      <c r="Z2" s="244"/>
      <c r="AA2" s="244"/>
      <c r="AB2" s="245" t="s">
        <v>97</v>
      </c>
      <c r="AC2" s="244"/>
      <c r="AD2" s="244"/>
      <c r="AE2" s="244"/>
      <c r="AF2" s="244"/>
      <c r="AG2" s="244"/>
      <c r="AH2" s="244"/>
      <c r="AI2" s="244"/>
      <c r="AJ2" s="244"/>
      <c r="AK2" s="244"/>
      <c r="AL2" s="245" t="s">
        <v>98</v>
      </c>
      <c r="AM2" s="244"/>
      <c r="AN2" s="244"/>
      <c r="AO2" s="244"/>
      <c r="AP2" s="244"/>
      <c r="AQ2" s="244"/>
      <c r="AR2" s="244"/>
      <c r="AS2" s="244"/>
      <c r="AT2" s="244"/>
      <c r="AU2" s="244"/>
      <c r="AV2" s="245" t="s">
        <v>99</v>
      </c>
      <c r="AW2" s="244"/>
      <c r="AX2" s="244"/>
      <c r="AY2" s="244"/>
      <c r="AZ2" s="244"/>
      <c r="BA2" s="244"/>
      <c r="BB2" s="244"/>
      <c r="BC2" s="244"/>
      <c r="BD2" s="244"/>
      <c r="BE2" s="244"/>
      <c r="BF2" s="292"/>
      <c r="BG2" s="293"/>
      <c r="BH2" s="293"/>
      <c r="BI2" s="293"/>
      <c r="BJ2" s="107" t="s">
        <v>69</v>
      </c>
      <c r="BK2" s="108" t="s">
        <v>44</v>
      </c>
      <c r="BL2" s="108" t="s">
        <v>45</v>
      </c>
      <c r="BM2" s="108" t="s">
        <v>46</v>
      </c>
      <c r="BN2" s="108" t="s">
        <v>47</v>
      </c>
      <c r="BO2" s="108" t="s">
        <v>48</v>
      </c>
      <c r="BP2" s="108" t="s">
        <v>49</v>
      </c>
      <c r="BQ2" s="108" t="s">
        <v>50</v>
      </c>
      <c r="BR2" s="108" t="s">
        <v>51</v>
      </c>
      <c r="BS2" s="109" t="s">
        <v>52</v>
      </c>
    </row>
    <row r="3" spans="2:75" ht="13.5" thickBot="1" x14ac:dyDescent="0.3">
      <c r="B3" s="249"/>
      <c r="C3" s="296"/>
      <c r="D3" s="110" t="s">
        <v>57</v>
      </c>
      <c r="E3" s="111" t="s">
        <v>58</v>
      </c>
      <c r="F3" s="111" t="s">
        <v>59</v>
      </c>
      <c r="G3" s="112" t="s">
        <v>57</v>
      </c>
      <c r="H3" s="112" t="s">
        <v>58</v>
      </c>
      <c r="I3" s="112" t="s">
        <v>59</v>
      </c>
      <c r="J3" s="297"/>
      <c r="K3" s="268"/>
      <c r="L3" s="113" t="s">
        <v>60</v>
      </c>
      <c r="M3" s="114" t="s">
        <v>57</v>
      </c>
      <c r="N3" s="115" t="s">
        <v>58</v>
      </c>
      <c r="O3" s="115" t="s">
        <v>59</v>
      </c>
      <c r="P3" s="115" t="s">
        <v>60</v>
      </c>
      <c r="Q3" s="290"/>
      <c r="R3" s="116">
        <v>1</v>
      </c>
      <c r="S3" s="117">
        <v>2</v>
      </c>
      <c r="T3" s="117">
        <v>3</v>
      </c>
      <c r="U3" s="117">
        <v>4</v>
      </c>
      <c r="V3" s="117">
        <v>5</v>
      </c>
      <c r="W3" s="117">
        <v>6</v>
      </c>
      <c r="X3" s="117">
        <v>7</v>
      </c>
      <c r="Y3" s="117">
        <v>8</v>
      </c>
      <c r="Z3" s="117">
        <v>9</v>
      </c>
      <c r="AA3" s="117">
        <v>10</v>
      </c>
      <c r="AB3" s="117">
        <v>1</v>
      </c>
      <c r="AC3" s="117">
        <v>2</v>
      </c>
      <c r="AD3" s="117">
        <v>3</v>
      </c>
      <c r="AE3" s="117">
        <v>4</v>
      </c>
      <c r="AF3" s="117">
        <v>5</v>
      </c>
      <c r="AG3" s="117">
        <v>6</v>
      </c>
      <c r="AH3" s="117">
        <v>7</v>
      </c>
      <c r="AI3" s="117">
        <v>8</v>
      </c>
      <c r="AJ3" s="117">
        <v>9</v>
      </c>
      <c r="AK3" s="117">
        <v>10</v>
      </c>
      <c r="AL3" s="117">
        <v>1</v>
      </c>
      <c r="AM3" s="117">
        <v>2</v>
      </c>
      <c r="AN3" s="117">
        <v>3</v>
      </c>
      <c r="AO3" s="117">
        <v>4</v>
      </c>
      <c r="AP3" s="117">
        <v>5</v>
      </c>
      <c r="AQ3" s="117">
        <v>6</v>
      </c>
      <c r="AR3" s="117">
        <v>7</v>
      </c>
      <c r="AS3" s="117">
        <v>8</v>
      </c>
      <c r="AT3" s="117">
        <v>9</v>
      </c>
      <c r="AU3" s="117">
        <v>10</v>
      </c>
      <c r="AV3" s="117">
        <v>1</v>
      </c>
      <c r="AW3" s="117">
        <v>2</v>
      </c>
      <c r="AX3" s="117">
        <v>3</v>
      </c>
      <c r="AY3" s="117">
        <v>4</v>
      </c>
      <c r="AZ3" s="117">
        <v>5</v>
      </c>
      <c r="BA3" s="117">
        <v>6</v>
      </c>
      <c r="BB3" s="117">
        <v>7</v>
      </c>
      <c r="BC3" s="117">
        <v>8</v>
      </c>
      <c r="BD3" s="117">
        <v>9</v>
      </c>
      <c r="BE3" s="117">
        <v>10</v>
      </c>
      <c r="BF3" s="33" t="s">
        <v>53</v>
      </c>
      <c r="BG3" s="33" t="s">
        <v>54</v>
      </c>
      <c r="BH3" s="33" t="s">
        <v>55</v>
      </c>
      <c r="BI3" s="118" t="s">
        <v>56</v>
      </c>
      <c r="BJ3" s="119">
        <v>1</v>
      </c>
      <c r="BK3" s="120">
        <v>2</v>
      </c>
      <c r="BL3" s="120">
        <v>3</v>
      </c>
      <c r="BM3" s="120">
        <v>4</v>
      </c>
      <c r="BN3" s="120">
        <v>5</v>
      </c>
      <c r="BO3" s="120">
        <v>6</v>
      </c>
      <c r="BP3" s="120">
        <v>7</v>
      </c>
      <c r="BQ3" s="120">
        <v>8</v>
      </c>
      <c r="BR3" s="120">
        <v>9</v>
      </c>
      <c r="BS3" s="121">
        <v>10</v>
      </c>
      <c r="BT3" s="48" t="s">
        <v>70</v>
      </c>
    </row>
    <row r="4" spans="2:75" ht="15" customHeight="1" thickBot="1" x14ac:dyDescent="0.3">
      <c r="B4" s="278" t="s">
        <v>100</v>
      </c>
      <c r="C4" s="279"/>
      <c r="D4" s="280"/>
      <c r="E4" s="280"/>
      <c r="F4" s="280"/>
      <c r="G4" s="280"/>
      <c r="H4" s="280"/>
      <c r="I4" s="280"/>
      <c r="J4" s="280"/>
      <c r="K4" s="279"/>
      <c r="L4" s="279"/>
      <c r="M4" s="280"/>
      <c r="N4" s="280"/>
      <c r="O4" s="280"/>
      <c r="P4" s="280"/>
      <c r="Q4" s="280"/>
      <c r="R4" s="279"/>
      <c r="S4" s="279"/>
      <c r="T4" s="279"/>
      <c r="U4" s="279"/>
      <c r="V4" s="279"/>
      <c r="W4" s="279"/>
      <c r="X4" s="279"/>
      <c r="Y4" s="279"/>
      <c r="Z4" s="279"/>
      <c r="AA4" s="279"/>
      <c r="AB4" s="279"/>
      <c r="AC4" s="279"/>
      <c r="AD4" s="279"/>
      <c r="AE4" s="279"/>
      <c r="AF4" s="279"/>
      <c r="AG4" s="279"/>
      <c r="AH4" s="279"/>
      <c r="AI4" s="279"/>
      <c r="AJ4" s="279"/>
      <c r="AK4" s="279"/>
      <c r="AL4" s="279"/>
      <c r="AM4" s="279"/>
      <c r="AN4" s="279"/>
      <c r="AO4" s="279"/>
      <c r="AP4" s="279"/>
      <c r="AQ4" s="279"/>
      <c r="AR4" s="279"/>
      <c r="AS4" s="279"/>
      <c r="AT4" s="279"/>
      <c r="AU4" s="279"/>
      <c r="AV4" s="279"/>
      <c r="AW4" s="279"/>
      <c r="AX4" s="279"/>
      <c r="AY4" s="279"/>
      <c r="AZ4" s="279"/>
      <c r="BA4" s="279"/>
      <c r="BB4" s="279"/>
      <c r="BC4" s="279"/>
      <c r="BD4" s="279"/>
      <c r="BE4" s="279"/>
      <c r="BF4" s="279"/>
      <c r="BG4" s="279"/>
      <c r="BH4" s="279"/>
      <c r="BI4" s="279"/>
      <c r="BJ4" s="280"/>
      <c r="BK4" s="280"/>
      <c r="BL4" s="280"/>
      <c r="BM4" s="280"/>
      <c r="BN4" s="280"/>
      <c r="BO4" s="280"/>
      <c r="BP4" s="280"/>
      <c r="BQ4" s="280"/>
      <c r="BR4" s="280"/>
      <c r="BS4" s="281"/>
    </row>
    <row r="5" spans="2:75" ht="13.5" thickBot="1" x14ac:dyDescent="0.3">
      <c r="B5" s="222" t="s">
        <v>80</v>
      </c>
      <c r="C5" s="275" t="s">
        <v>77</v>
      </c>
      <c r="D5" s="64">
        <v>139.62</v>
      </c>
      <c r="E5" s="34">
        <v>60.06</v>
      </c>
      <c r="F5" s="122"/>
      <c r="G5" s="154">
        <v>5</v>
      </c>
      <c r="H5" s="65">
        <f t="shared" ref="H5:H8" si="0">N5*E5</f>
        <v>4.3016759776536313</v>
      </c>
      <c r="I5" s="36"/>
      <c r="J5" s="155">
        <f t="shared" ref="J5:J8" si="1">SUM(G5:I5)</f>
        <v>9.3016759776536304</v>
      </c>
      <c r="K5" s="137">
        <v>10</v>
      </c>
      <c r="L5" s="168">
        <f>0.1*(J5/0.9)</f>
        <v>1.0335195530726258</v>
      </c>
      <c r="M5" s="169">
        <f t="shared" ref="M5:M8" si="2">G5/D5</f>
        <v>3.5811488325454804E-2</v>
      </c>
      <c r="N5" s="143">
        <f>M5*2</f>
        <v>7.1622976650909609E-2</v>
      </c>
      <c r="O5" s="66"/>
      <c r="P5" s="144">
        <f t="shared" ref="P5:P8" si="3">L5/18.01</f>
        <v>5.738587190853002E-2</v>
      </c>
      <c r="Q5" s="170">
        <f t="shared" ref="Q5:Q8" si="4">M5+N5+O5+P5</f>
        <v>0.16482033688489445</v>
      </c>
      <c r="R5" s="74">
        <v>0</v>
      </c>
      <c r="S5" s="40">
        <v>0</v>
      </c>
      <c r="T5" s="40">
        <v>16.1615</v>
      </c>
      <c r="U5" s="40">
        <v>66.195999999999998</v>
      </c>
      <c r="V5" s="40">
        <v>34.487499999999997</v>
      </c>
      <c r="W5" s="40">
        <v>5.6435000000000004</v>
      </c>
      <c r="X5" s="40">
        <v>6.6524999999999999</v>
      </c>
      <c r="Y5" s="40">
        <v>18.3</v>
      </c>
      <c r="Z5" s="40">
        <v>30.046500000000002</v>
      </c>
      <c r="AA5" s="41">
        <v>5.2499999999999998E-2</v>
      </c>
      <c r="AB5" s="74">
        <v>0</v>
      </c>
      <c r="AC5" s="40">
        <v>7.5104999999999995</v>
      </c>
      <c r="AD5" s="40">
        <v>20.482000000000003</v>
      </c>
      <c r="AE5" s="40">
        <v>9.0145</v>
      </c>
      <c r="AF5" s="40">
        <v>7.9265000000000008</v>
      </c>
      <c r="AG5" s="40">
        <v>13.050999999999998</v>
      </c>
      <c r="AH5" s="40">
        <v>7.6059999999999999</v>
      </c>
      <c r="AI5" s="40">
        <v>11.678999999999998</v>
      </c>
      <c r="AJ5" s="40">
        <v>13.826499999999998</v>
      </c>
      <c r="AK5" s="75">
        <v>0.17200000000000001</v>
      </c>
      <c r="AL5" s="95"/>
      <c r="AM5" s="95"/>
      <c r="AN5" s="95"/>
      <c r="AO5" s="95"/>
      <c r="AP5" s="95"/>
      <c r="AQ5" s="95"/>
      <c r="AR5" s="95"/>
      <c r="AS5" s="95"/>
      <c r="AT5" s="95"/>
      <c r="AU5" s="134"/>
      <c r="AV5" s="98">
        <v>0</v>
      </c>
      <c r="AW5" s="35">
        <v>6.3500000000000005</v>
      </c>
      <c r="AX5" s="99">
        <v>10.027000000000001</v>
      </c>
      <c r="AY5" s="35">
        <v>3.5195000000000003</v>
      </c>
      <c r="AZ5" s="99">
        <v>2.1635</v>
      </c>
      <c r="BA5" s="99">
        <v>2.8724999999999996</v>
      </c>
      <c r="BB5" s="99">
        <v>4.0549999999999997</v>
      </c>
      <c r="BC5" s="99">
        <v>5.2285000000000004</v>
      </c>
      <c r="BD5" s="99">
        <v>8.2765000000000004</v>
      </c>
      <c r="BE5" s="100">
        <v>0.57750000000000001</v>
      </c>
      <c r="BF5" s="156">
        <f t="shared" ref="BF5:BF8" si="5">M5/Q5</f>
        <v>0.21727590782965375</v>
      </c>
      <c r="BG5" s="156">
        <f t="shared" ref="BG5:BG7" si="6">N5/Q5</f>
        <v>0.43455181565930751</v>
      </c>
      <c r="BH5" s="124"/>
      <c r="BI5" s="167">
        <f t="shared" ref="BI5:BI8" si="7">P5/Q5</f>
        <v>0.34817227651103871</v>
      </c>
      <c r="BJ5" s="101">
        <f t="shared" ref="BJ5:BO8" si="8">(R5*$BF5)+(AB5*$BG5)+(AL5*$BH5)+(AV5*$BI5)</f>
        <v>0</v>
      </c>
      <c r="BK5" s="102">
        <f t="shared" si="8"/>
        <v>5.4745953673543246</v>
      </c>
      <c r="BL5" s="102">
        <f t="shared" si="8"/>
        <v>15.903118289299071</v>
      </c>
      <c r="BM5" s="102">
        <f t="shared" si="8"/>
        <v>19.525455664133187</v>
      </c>
      <c r="BN5" s="102">
        <f t="shared" si="8"/>
        <v>11.691048558330316</v>
      </c>
      <c r="BO5" s="102">
        <f t="shared" si="8"/>
        <v>7.8976571962842304</v>
      </c>
      <c r="BP5" s="102">
        <f t="shared" ref="BP5:BS11" si="9">(X5*$BF5)+(AH5*$BG5)+(AR5*$BH5)+(BB5*$BI5)</f>
        <v>6.1624676679937256</v>
      </c>
      <c r="BQ5" s="102">
        <f t="shared" si="9"/>
        <v>10.871698516105681</v>
      </c>
      <c r="BR5" s="102">
        <f t="shared" si="9"/>
        <v>15.418359090360717</v>
      </c>
      <c r="BS5" s="103">
        <f t="shared" ref="BS5:BS9" si="10">(AA5*$BF5)+(AK5*$BG5)+(AU5*$BH5)+(BE5*$BI5)</f>
        <v>0.28721938713958262</v>
      </c>
      <c r="BT5" s="47">
        <f t="shared" ref="BT5:BT11" si="11">SUM(BF5:BI5)</f>
        <v>1</v>
      </c>
    </row>
    <row r="6" spans="2:75" ht="13.5" thickBot="1" x14ac:dyDescent="0.3">
      <c r="B6" s="227"/>
      <c r="C6" s="276"/>
      <c r="D6" s="125">
        <v>139.62</v>
      </c>
      <c r="E6" s="53">
        <v>60.06</v>
      </c>
      <c r="F6" s="126"/>
      <c r="G6" s="154">
        <v>5</v>
      </c>
      <c r="H6" s="65">
        <f t="shared" si="0"/>
        <v>4.3016759776536313</v>
      </c>
      <c r="I6" s="55"/>
      <c r="J6" s="128">
        <f t="shared" si="1"/>
        <v>9.3016759776536304</v>
      </c>
      <c r="K6" s="138">
        <v>20</v>
      </c>
      <c r="L6" s="171">
        <f>0.2*(J6/0.8)</f>
        <v>2.3254189944134076</v>
      </c>
      <c r="M6" s="172">
        <f t="shared" si="2"/>
        <v>3.5811488325454804E-2</v>
      </c>
      <c r="N6" s="90">
        <f t="shared" ref="N6:N11" si="12">M6*2</f>
        <v>7.1622976650909609E-2</v>
      </c>
      <c r="O6" s="151"/>
      <c r="P6" s="91">
        <f t="shared" si="3"/>
        <v>0.12911821179419253</v>
      </c>
      <c r="Q6" s="173">
        <f t="shared" si="4"/>
        <v>0.23655267677055694</v>
      </c>
      <c r="R6" s="76">
        <v>0</v>
      </c>
      <c r="S6" s="73">
        <v>0</v>
      </c>
      <c r="T6" s="73">
        <v>16.1615</v>
      </c>
      <c r="U6" s="73">
        <v>66.195999999999998</v>
      </c>
      <c r="V6" s="73">
        <v>34.487499999999997</v>
      </c>
      <c r="W6" s="73">
        <v>5.6434999999999995</v>
      </c>
      <c r="X6" s="73">
        <v>6.6524999999999999</v>
      </c>
      <c r="Y6" s="73">
        <v>18.3</v>
      </c>
      <c r="Z6" s="73">
        <v>30.046499999999998</v>
      </c>
      <c r="AA6" s="93">
        <v>5.2499999999999998E-2</v>
      </c>
      <c r="AB6" s="76">
        <v>0</v>
      </c>
      <c r="AC6" s="73">
        <v>7.5104999999999995</v>
      </c>
      <c r="AD6" s="73">
        <v>20.482000000000003</v>
      </c>
      <c r="AE6" s="73">
        <v>9.0145</v>
      </c>
      <c r="AF6" s="73">
        <v>7.9265000000000008</v>
      </c>
      <c r="AG6" s="73">
        <v>13.050999999999998</v>
      </c>
      <c r="AH6" s="73">
        <v>7.6059999999999999</v>
      </c>
      <c r="AI6" s="73">
        <v>11.678999999999998</v>
      </c>
      <c r="AJ6" s="73">
        <v>13.826499999999998</v>
      </c>
      <c r="AK6" s="77">
        <v>0.17200000000000001</v>
      </c>
      <c r="AL6" s="95"/>
      <c r="AM6" s="95"/>
      <c r="AN6" s="95"/>
      <c r="AO6" s="95"/>
      <c r="AP6" s="95"/>
      <c r="AQ6" s="95"/>
      <c r="AR6" s="95"/>
      <c r="AS6" s="95"/>
      <c r="AT6" s="95"/>
      <c r="AU6" s="134"/>
      <c r="AV6" s="83">
        <v>0</v>
      </c>
      <c r="AW6" s="54">
        <v>6.3500000000000005</v>
      </c>
      <c r="AX6" s="46">
        <v>10.027000000000001</v>
      </c>
      <c r="AY6" s="54">
        <v>3.5195000000000003</v>
      </c>
      <c r="AZ6" s="46">
        <v>2.1635</v>
      </c>
      <c r="BA6" s="46">
        <v>2.8724999999999996</v>
      </c>
      <c r="BB6" s="46">
        <v>4.0549999999999997</v>
      </c>
      <c r="BC6" s="46">
        <v>5.2285000000000004</v>
      </c>
      <c r="BD6" s="46">
        <v>8.2765000000000004</v>
      </c>
      <c r="BE6" s="84">
        <v>0.57750000000000001</v>
      </c>
      <c r="BF6" s="150">
        <f t="shared" si="5"/>
        <v>0.15138906401042324</v>
      </c>
      <c r="BG6" s="150">
        <f t="shared" si="6"/>
        <v>0.30277812802084647</v>
      </c>
      <c r="BH6" s="127"/>
      <c r="BI6" s="161">
        <f t="shared" si="7"/>
        <v>0.54583280796873024</v>
      </c>
      <c r="BJ6" s="83">
        <f t="shared" si="8"/>
        <v>0</v>
      </c>
      <c r="BK6" s="102">
        <f t="shared" si="8"/>
        <v>5.7400534611020042</v>
      </c>
      <c r="BL6" s="102">
        <f t="shared" si="8"/>
        <v>14.121241541629892</v>
      </c>
      <c r="BM6" s="102">
        <f t="shared" si="8"/>
        <v>14.671802483923843</v>
      </c>
      <c r="BN6" s="102">
        <f t="shared" si="8"/>
        <v>8.8019104568570583</v>
      </c>
      <c r="BO6" s="102">
        <f t="shared" si="8"/>
        <v>6.3738262724330674</v>
      </c>
      <c r="BP6" s="102">
        <f t="shared" si="9"/>
        <v>5.5233982263690997</v>
      </c>
      <c r="BQ6" s="102">
        <f t="shared" si="9"/>
        <v>9.1604524650107173</v>
      </c>
      <c r="BR6" s="102">
        <f t="shared" si="9"/>
        <v>13.252658534022611</v>
      </c>
      <c r="BS6" s="103">
        <f t="shared" si="10"/>
        <v>0.37524421048207451</v>
      </c>
      <c r="BT6" s="47">
        <f t="shared" si="11"/>
        <v>1</v>
      </c>
    </row>
    <row r="7" spans="2:75" ht="13.5" thickBot="1" x14ac:dyDescent="0.3">
      <c r="B7" s="227"/>
      <c r="C7" s="276"/>
      <c r="D7" s="125">
        <v>139.62</v>
      </c>
      <c r="E7" s="53">
        <v>60.06</v>
      </c>
      <c r="F7" s="126"/>
      <c r="G7" s="154">
        <v>5</v>
      </c>
      <c r="H7" s="65">
        <f t="shared" si="0"/>
        <v>4.3016759776536313</v>
      </c>
      <c r="I7" s="55"/>
      <c r="J7" s="128">
        <f t="shared" si="1"/>
        <v>9.3016759776536304</v>
      </c>
      <c r="K7" s="138">
        <v>30</v>
      </c>
      <c r="L7" s="171">
        <f>0.3*(J7/0.7)</f>
        <v>3.9864325618515557</v>
      </c>
      <c r="M7" s="172">
        <f t="shared" si="2"/>
        <v>3.5811488325454804E-2</v>
      </c>
      <c r="N7" s="90">
        <f t="shared" si="12"/>
        <v>7.1622976650909609E-2</v>
      </c>
      <c r="O7" s="151"/>
      <c r="P7" s="91">
        <f t="shared" si="3"/>
        <v>0.22134550593290148</v>
      </c>
      <c r="Q7" s="173">
        <f t="shared" si="4"/>
        <v>0.32877997090926592</v>
      </c>
      <c r="R7" s="76">
        <v>0</v>
      </c>
      <c r="S7" s="73">
        <v>0</v>
      </c>
      <c r="T7" s="73">
        <v>16.1615</v>
      </c>
      <c r="U7" s="73">
        <v>66.195999999999998</v>
      </c>
      <c r="V7" s="73">
        <v>34.487499999999997</v>
      </c>
      <c r="W7" s="73">
        <v>5.6435000000000004</v>
      </c>
      <c r="X7" s="73">
        <v>6.6524999999999999</v>
      </c>
      <c r="Y7" s="73">
        <v>18.3</v>
      </c>
      <c r="Z7" s="73">
        <v>30.046500000000002</v>
      </c>
      <c r="AA7" s="93">
        <v>5.2499999999999998E-2</v>
      </c>
      <c r="AB7" s="76">
        <v>0</v>
      </c>
      <c r="AC7" s="73">
        <v>7.5104999999999995</v>
      </c>
      <c r="AD7" s="73">
        <v>20.482000000000003</v>
      </c>
      <c r="AE7" s="73">
        <v>9.0145</v>
      </c>
      <c r="AF7" s="73">
        <v>7.9265000000000008</v>
      </c>
      <c r="AG7" s="73">
        <v>13.050999999999998</v>
      </c>
      <c r="AH7" s="73">
        <v>7.6059999999999999</v>
      </c>
      <c r="AI7" s="73">
        <v>11.678999999999998</v>
      </c>
      <c r="AJ7" s="73">
        <v>13.826499999999998</v>
      </c>
      <c r="AK7" s="77">
        <v>0.17200000000000001</v>
      </c>
      <c r="AL7" s="95"/>
      <c r="AM7" s="95"/>
      <c r="AN7" s="95"/>
      <c r="AO7" s="95"/>
      <c r="AP7" s="95"/>
      <c r="AQ7" s="95"/>
      <c r="AR7" s="95"/>
      <c r="AS7" s="95"/>
      <c r="AT7" s="95"/>
      <c r="AU7" s="134"/>
      <c r="AV7" s="83">
        <v>0</v>
      </c>
      <c r="AW7" s="54">
        <v>6.3500000000000005</v>
      </c>
      <c r="AX7" s="46">
        <v>10.027000000000001</v>
      </c>
      <c r="AY7" s="54">
        <v>3.5195000000000003</v>
      </c>
      <c r="AZ7" s="46">
        <v>2.1635</v>
      </c>
      <c r="BA7" s="46">
        <v>2.8724999999999996</v>
      </c>
      <c r="BB7" s="46">
        <v>4.0549999999999997</v>
      </c>
      <c r="BC7" s="46">
        <v>5.2285000000000004</v>
      </c>
      <c r="BD7" s="46">
        <v>8.2765000000000004</v>
      </c>
      <c r="BE7" s="84">
        <v>0.57750000000000001</v>
      </c>
      <c r="BF7" s="149">
        <f t="shared" si="5"/>
        <v>0.10892235383565313</v>
      </c>
      <c r="BG7" s="149">
        <f t="shared" si="6"/>
        <v>0.21784470767130626</v>
      </c>
      <c r="BH7" s="127"/>
      <c r="BI7" s="162">
        <f t="shared" si="7"/>
        <v>0.67323293849304056</v>
      </c>
      <c r="BJ7" s="83">
        <f t="shared" si="8"/>
        <v>0</v>
      </c>
      <c r="BK7" s="102">
        <f t="shared" si="8"/>
        <v>5.9111518363961535</v>
      </c>
      <c r="BL7" s="102">
        <f t="shared" si="8"/>
        <v>12.97275059830832</v>
      </c>
      <c r="BM7" s="102">
        <f t="shared" si="8"/>
        <v>11.543428578834142</v>
      </c>
      <c r="BN7" s="102">
        <f t="shared" si="8"/>
        <v>6.9397452156933896</v>
      </c>
      <c r="BO7" s="102">
        <f t="shared" si="8"/>
        <v>5.3916561995109848</v>
      </c>
      <c r="BP7" s="102">
        <f t="shared" si="9"/>
        <v>5.1114923710289171</v>
      </c>
      <c r="BQ7" s="102">
        <f t="shared" si="9"/>
        <v>8.0574858349965002</v>
      </c>
      <c r="BR7" s="102">
        <f t="shared" si="9"/>
        <v>11.856777770577917</v>
      </c>
      <c r="BS7" s="103">
        <f t="shared" si="10"/>
        <v>0.43197973527556743</v>
      </c>
      <c r="BT7" s="47">
        <f t="shared" si="11"/>
        <v>1</v>
      </c>
    </row>
    <row r="8" spans="2:75" ht="13.5" thickBot="1" x14ac:dyDescent="0.3">
      <c r="B8" s="227"/>
      <c r="C8" s="276"/>
      <c r="D8" s="125">
        <v>139.62</v>
      </c>
      <c r="E8" s="53">
        <v>60.06</v>
      </c>
      <c r="F8" s="126"/>
      <c r="G8" s="154">
        <v>5</v>
      </c>
      <c r="H8" s="65">
        <f t="shared" si="0"/>
        <v>4.3016759776536313</v>
      </c>
      <c r="I8" s="55"/>
      <c r="J8" s="128">
        <f t="shared" si="1"/>
        <v>9.3016759776536304</v>
      </c>
      <c r="K8" s="138">
        <v>40</v>
      </c>
      <c r="L8" s="171">
        <f>0.4*(J8/0.6)</f>
        <v>6.2011173184357542</v>
      </c>
      <c r="M8" s="172">
        <f t="shared" si="2"/>
        <v>3.5811488325454804E-2</v>
      </c>
      <c r="N8" s="90">
        <f t="shared" si="12"/>
        <v>7.1622976650909609E-2</v>
      </c>
      <c r="O8" s="151"/>
      <c r="P8" s="91">
        <f t="shared" si="3"/>
        <v>0.34431523145118009</v>
      </c>
      <c r="Q8" s="174">
        <f t="shared" si="4"/>
        <v>0.45174969642754448</v>
      </c>
      <c r="R8" s="76">
        <v>0</v>
      </c>
      <c r="S8" s="73">
        <v>0</v>
      </c>
      <c r="T8" s="73">
        <v>16.1615</v>
      </c>
      <c r="U8" s="73">
        <v>66.195999999999998</v>
      </c>
      <c r="V8" s="73">
        <v>34.487499999999997</v>
      </c>
      <c r="W8" s="73">
        <v>5.6434999999999995</v>
      </c>
      <c r="X8" s="73">
        <v>6.6524999999999999</v>
      </c>
      <c r="Y8" s="73">
        <v>18.3</v>
      </c>
      <c r="Z8" s="73">
        <v>30.046499999999998</v>
      </c>
      <c r="AA8" s="93">
        <v>5.2499999999999998E-2</v>
      </c>
      <c r="AB8" s="76">
        <v>0</v>
      </c>
      <c r="AC8" s="73">
        <v>7.5104999999999995</v>
      </c>
      <c r="AD8" s="73">
        <v>20.482000000000003</v>
      </c>
      <c r="AE8" s="73">
        <v>9.0145</v>
      </c>
      <c r="AF8" s="73">
        <v>7.9265000000000008</v>
      </c>
      <c r="AG8" s="73">
        <v>13.050999999999998</v>
      </c>
      <c r="AH8" s="73">
        <v>7.6059999999999999</v>
      </c>
      <c r="AI8" s="73">
        <v>11.678999999999998</v>
      </c>
      <c r="AJ8" s="73">
        <v>13.826499999999998</v>
      </c>
      <c r="AK8" s="77">
        <v>0.17200000000000001</v>
      </c>
      <c r="AL8" s="95"/>
      <c r="AM8" s="95"/>
      <c r="AN8" s="95"/>
      <c r="AO8" s="95"/>
      <c r="AP8" s="95"/>
      <c r="AQ8" s="95"/>
      <c r="AR8" s="95"/>
      <c r="AS8" s="95"/>
      <c r="AT8" s="95"/>
      <c r="AU8" s="134"/>
      <c r="AV8" s="83">
        <v>0</v>
      </c>
      <c r="AW8" s="54">
        <v>6.3500000000000005</v>
      </c>
      <c r="AX8" s="46">
        <v>10.027000000000001</v>
      </c>
      <c r="AY8" s="54">
        <v>3.5195000000000003</v>
      </c>
      <c r="AZ8" s="46">
        <v>2.1635</v>
      </c>
      <c r="BA8" s="46">
        <v>2.8724999999999996</v>
      </c>
      <c r="BB8" s="46">
        <v>4.0549999999999997</v>
      </c>
      <c r="BC8" s="46">
        <v>5.2285000000000004</v>
      </c>
      <c r="BD8" s="46">
        <v>8.2765000000000004</v>
      </c>
      <c r="BE8" s="84">
        <v>0.57750000000000001</v>
      </c>
      <c r="BF8" s="149">
        <f t="shared" si="5"/>
        <v>7.9272855319336241E-2</v>
      </c>
      <c r="BG8" s="149">
        <f t="shared" ref="BG8:BG11" si="13">N8/Q8</f>
        <v>0.15854571063867248</v>
      </c>
      <c r="BH8" s="127"/>
      <c r="BI8" s="162">
        <f t="shared" si="7"/>
        <v>0.76218143404199135</v>
      </c>
      <c r="BJ8" s="83">
        <f t="shared" si="8"/>
        <v>0</v>
      </c>
      <c r="BK8" s="102">
        <f t="shared" si="8"/>
        <v>6.0306096659183952</v>
      </c>
      <c r="BL8" s="102">
        <f t="shared" si="8"/>
        <v>12.170894735683792</v>
      </c>
      <c r="BM8" s="102">
        <f t="shared" si="8"/>
        <v>9.3592537963818838</v>
      </c>
      <c r="BN8" s="102">
        <f t="shared" si="8"/>
        <v>5.6396147057528943</v>
      </c>
      <c r="BO8" s="102">
        <f t="shared" si="8"/>
        <v>4.7059225978256087</v>
      </c>
      <c r="BP8" s="102">
        <f t="shared" si="9"/>
        <v>4.8239070601699021</v>
      </c>
      <c r="BQ8" s="102">
        <f t="shared" si="9"/>
        <v>7.287414234781461</v>
      </c>
      <c r="BR8" s="102">
        <f t="shared" si="9"/>
        <v>10.882198754346582</v>
      </c>
      <c r="BS8" s="103">
        <f t="shared" si="10"/>
        <v>0.47159146529336682</v>
      </c>
      <c r="BT8" s="47">
        <f t="shared" si="11"/>
        <v>1</v>
      </c>
    </row>
    <row r="9" spans="2:75" ht="13.5" thickBot="1" x14ac:dyDescent="0.3">
      <c r="B9" s="227"/>
      <c r="C9" s="276"/>
      <c r="D9" s="125">
        <v>139.62</v>
      </c>
      <c r="E9" s="53">
        <v>60.06</v>
      </c>
      <c r="F9" s="165"/>
      <c r="G9" s="154">
        <v>5</v>
      </c>
      <c r="H9" s="65">
        <f t="shared" ref="H9:H11" si="14">N9*E9</f>
        <v>4.3016759776536313</v>
      </c>
      <c r="I9" s="160"/>
      <c r="J9" s="128">
        <f t="shared" ref="J9:J11" si="15">SUM(G9:I9)</f>
        <v>9.3016759776536304</v>
      </c>
      <c r="K9" s="138">
        <v>50</v>
      </c>
      <c r="L9" s="171">
        <f>0.5*(J9/0.5)</f>
        <v>9.3016759776536304</v>
      </c>
      <c r="M9" s="172">
        <f t="shared" ref="M9:M11" si="16">G9/D9</f>
        <v>3.5811488325454804E-2</v>
      </c>
      <c r="N9" s="90">
        <f t="shared" si="12"/>
        <v>7.1622976650909609E-2</v>
      </c>
      <c r="O9" s="151"/>
      <c r="P9" s="91">
        <f t="shared" ref="P9:P11" si="17">L9/18.01</f>
        <v>0.51647284717677011</v>
      </c>
      <c r="Q9" s="175">
        <f t="shared" ref="Q9:Q11" si="18">M9+N9+O9+P9</f>
        <v>0.62390731215313455</v>
      </c>
      <c r="R9" s="176">
        <v>0</v>
      </c>
      <c r="S9" s="177">
        <v>0</v>
      </c>
      <c r="T9" s="177">
        <v>16.1615</v>
      </c>
      <c r="U9" s="177">
        <v>66.195999999999998</v>
      </c>
      <c r="V9" s="177">
        <v>34.487499999999997</v>
      </c>
      <c r="W9" s="177">
        <v>5.6435000000000004</v>
      </c>
      <c r="X9" s="177">
        <v>6.6524999999999999</v>
      </c>
      <c r="Y9" s="177">
        <v>18.3</v>
      </c>
      <c r="Z9" s="177">
        <v>30.046500000000002</v>
      </c>
      <c r="AA9" s="177">
        <v>5.2499999999999998E-2</v>
      </c>
      <c r="AB9" s="76">
        <v>0</v>
      </c>
      <c r="AC9" s="73">
        <v>7.5104999999999995</v>
      </c>
      <c r="AD9" s="73">
        <v>20.482000000000003</v>
      </c>
      <c r="AE9" s="73">
        <v>9.0145</v>
      </c>
      <c r="AF9" s="73">
        <v>7.9265000000000008</v>
      </c>
      <c r="AG9" s="73">
        <v>13.050999999999998</v>
      </c>
      <c r="AH9" s="73">
        <v>7.6059999999999999</v>
      </c>
      <c r="AI9" s="73">
        <v>11.678999999999998</v>
      </c>
      <c r="AJ9" s="73">
        <v>13.826499999999998</v>
      </c>
      <c r="AK9" s="77">
        <v>0.17200000000000001</v>
      </c>
      <c r="AL9" s="95"/>
      <c r="AM9" s="95"/>
      <c r="AN9" s="95"/>
      <c r="AO9" s="95"/>
      <c r="AP9" s="95"/>
      <c r="AQ9" s="95"/>
      <c r="AR9" s="95"/>
      <c r="AS9" s="95"/>
      <c r="AT9" s="95"/>
      <c r="AU9" s="134"/>
      <c r="AV9" s="83">
        <v>0</v>
      </c>
      <c r="AW9" s="54">
        <v>6.3500000000000005</v>
      </c>
      <c r="AX9" s="46">
        <v>10.027000000000001</v>
      </c>
      <c r="AY9" s="54">
        <v>3.5195000000000003</v>
      </c>
      <c r="AZ9" s="46">
        <v>2.1635</v>
      </c>
      <c r="BA9" s="46">
        <v>2.8724999999999996</v>
      </c>
      <c r="BB9" s="46">
        <v>4.0549999999999997</v>
      </c>
      <c r="BC9" s="46">
        <v>5.2285000000000004</v>
      </c>
      <c r="BD9" s="46">
        <v>8.2765000000000004</v>
      </c>
      <c r="BE9" s="84">
        <v>0.57750000000000001</v>
      </c>
      <c r="BF9" s="149">
        <f t="shared" ref="BF9:BF11" si="19">M9/Q9</f>
        <v>5.7398731554960641E-2</v>
      </c>
      <c r="BG9" s="149">
        <f t="shared" si="13"/>
        <v>0.11479746310992128</v>
      </c>
      <c r="BH9" s="152"/>
      <c r="BI9" s="162">
        <f t="shared" ref="BI9:BI11" si="20">P9/Q9</f>
        <v>0.82780380533511799</v>
      </c>
      <c r="BJ9" s="83">
        <f t="shared" ref="BJ9:BO11" si="21">(R9*$BF9)+(AB9*$BG9)+(AL9*$BH9)+(AV9*$BI9)</f>
        <v>0</v>
      </c>
      <c r="BK9" s="102">
        <f t="shared" si="21"/>
        <v>6.118740510565063</v>
      </c>
      <c r="BL9" s="102">
        <f t="shared" si="21"/>
        <v>11.579319995538134</v>
      </c>
      <c r="BM9" s="102">
        <f t="shared" si="21"/>
        <v>7.7478636580935083</v>
      </c>
      <c r="BN9" s="102">
        <f t="shared" si="21"/>
        <v>4.6804343786850238</v>
      </c>
      <c r="BO9" s="102">
        <f t="shared" si="21"/>
        <v>4.2000178634031293</v>
      </c>
      <c r="BP9" s="102">
        <f t="shared" si="9"/>
        <v>4.6117389967173406</v>
      </c>
      <c r="BQ9" s="102">
        <f t="shared" si="9"/>
        <v>6.7192885553112145</v>
      </c>
      <c r="BR9" s="102">
        <f t="shared" si="9"/>
        <v>10.163196306211557</v>
      </c>
      <c r="BS9" s="103">
        <f t="shared" si="10"/>
        <v>0.50081529464257257</v>
      </c>
      <c r="BT9" s="47">
        <f t="shared" si="11"/>
        <v>0.99999999999999989</v>
      </c>
    </row>
    <row r="10" spans="2:75" ht="13.5" thickBot="1" x14ac:dyDescent="0.3">
      <c r="B10" s="227"/>
      <c r="C10" s="276"/>
      <c r="D10" s="125">
        <v>139.62</v>
      </c>
      <c r="E10" s="53">
        <v>60.06</v>
      </c>
      <c r="F10" s="165"/>
      <c r="G10" s="154">
        <v>5</v>
      </c>
      <c r="H10" s="65">
        <f t="shared" si="14"/>
        <v>4.3016759776536313</v>
      </c>
      <c r="I10" s="160"/>
      <c r="J10" s="128">
        <f t="shared" si="15"/>
        <v>9.3016759776536304</v>
      </c>
      <c r="K10" s="138">
        <v>60</v>
      </c>
      <c r="L10" s="171">
        <f>0.6*(J10/0.4)</f>
        <v>13.952513966480446</v>
      </c>
      <c r="M10" s="172">
        <f t="shared" si="16"/>
        <v>3.5811488325454804E-2</v>
      </c>
      <c r="N10" s="90">
        <f t="shared" si="12"/>
        <v>7.1622976650909609E-2</v>
      </c>
      <c r="O10" s="151"/>
      <c r="P10" s="91">
        <f t="shared" si="17"/>
        <v>0.77470927076515517</v>
      </c>
      <c r="Q10" s="175">
        <f t="shared" si="18"/>
        <v>0.88214373574151961</v>
      </c>
      <c r="R10" s="76">
        <v>0</v>
      </c>
      <c r="S10" s="73">
        <v>0</v>
      </c>
      <c r="T10" s="73">
        <v>16.1615</v>
      </c>
      <c r="U10" s="73">
        <v>66.195999999999998</v>
      </c>
      <c r="V10" s="73">
        <v>34.487499999999997</v>
      </c>
      <c r="W10" s="73">
        <v>5.6434999999999995</v>
      </c>
      <c r="X10" s="73">
        <v>6.6524999999999999</v>
      </c>
      <c r="Y10" s="73">
        <v>18.3</v>
      </c>
      <c r="Z10" s="73">
        <v>30.046499999999998</v>
      </c>
      <c r="AA10" s="93">
        <v>5.2499999999999998E-2</v>
      </c>
      <c r="AB10" s="76">
        <v>0</v>
      </c>
      <c r="AC10" s="73">
        <v>7.5104999999999995</v>
      </c>
      <c r="AD10" s="73">
        <v>20.482000000000003</v>
      </c>
      <c r="AE10" s="73">
        <v>9.0145</v>
      </c>
      <c r="AF10" s="73">
        <v>7.9265000000000008</v>
      </c>
      <c r="AG10" s="73">
        <v>13.050999999999998</v>
      </c>
      <c r="AH10" s="73">
        <v>7.6059999999999999</v>
      </c>
      <c r="AI10" s="73">
        <v>11.678999999999998</v>
      </c>
      <c r="AJ10" s="73">
        <v>13.826499999999998</v>
      </c>
      <c r="AK10" s="77">
        <v>0.17200000000000001</v>
      </c>
      <c r="AL10" s="95"/>
      <c r="AM10" s="95"/>
      <c r="AN10" s="95"/>
      <c r="AO10" s="95"/>
      <c r="AP10" s="95"/>
      <c r="AQ10" s="95"/>
      <c r="AR10" s="95"/>
      <c r="AS10" s="95"/>
      <c r="AT10" s="95"/>
      <c r="AU10" s="134"/>
      <c r="AV10" s="83">
        <v>0</v>
      </c>
      <c r="AW10" s="54">
        <v>6.3500000000000005</v>
      </c>
      <c r="AX10" s="46">
        <v>10.027000000000001</v>
      </c>
      <c r="AY10" s="54">
        <v>3.5195000000000003</v>
      </c>
      <c r="AZ10" s="46">
        <v>2.1635</v>
      </c>
      <c r="BA10" s="46">
        <v>2.8724999999999996</v>
      </c>
      <c r="BB10" s="46">
        <v>4.0549999999999997</v>
      </c>
      <c r="BC10" s="46">
        <v>5.2285000000000004</v>
      </c>
      <c r="BD10" s="46">
        <v>8.2765000000000004</v>
      </c>
      <c r="BE10" s="84">
        <v>0.57750000000000001</v>
      </c>
      <c r="BF10" s="149">
        <f t="shared" si="19"/>
        <v>4.059597872148589E-2</v>
      </c>
      <c r="BG10" s="149">
        <f t="shared" si="13"/>
        <v>8.1191957442971779E-2</v>
      </c>
      <c r="BH10" s="152"/>
      <c r="BI10" s="162">
        <f t="shared" si="20"/>
        <v>0.87821206383554229</v>
      </c>
      <c r="BJ10" s="83">
        <f t="shared" si="21"/>
        <v>0</v>
      </c>
      <c r="BK10" s="102">
        <f t="shared" si="21"/>
        <v>6.1864388017311329</v>
      </c>
      <c r="BL10" s="102">
        <f t="shared" si="21"/>
        <v>11.124897946533224</v>
      </c>
      <c r="BM10" s="102">
        <f t="shared" si="21"/>
        <v>6.5100636664863405</v>
      </c>
      <c r="BN10" s="102">
        <f t="shared" si="21"/>
        <v>3.9436336669371563</v>
      </c>
      <c r="BO10" s="102">
        <f t="shared" si="21"/>
        <v>3.8114037958705254</v>
      </c>
      <c r="BP10" s="102">
        <f t="shared" si="9"/>
        <v>4.4487606956090522</v>
      </c>
      <c r="BQ10" s="102">
        <f t="shared" si="9"/>
        <v>6.2828790573437923</v>
      </c>
      <c r="BR10" s="102">
        <f t="shared" si="9"/>
        <v>9.6108898205752418</v>
      </c>
      <c r="BS10" s="103">
        <f t="shared" si="9"/>
        <v>0.52326377242809485</v>
      </c>
      <c r="BT10" s="47">
        <f t="shared" si="11"/>
        <v>1</v>
      </c>
    </row>
    <row r="11" spans="2:75" ht="13.5" thickBot="1" x14ac:dyDescent="0.3">
      <c r="B11" s="223"/>
      <c r="C11" s="277"/>
      <c r="D11" s="49">
        <v>139.62</v>
      </c>
      <c r="E11" s="67">
        <v>60.06</v>
      </c>
      <c r="F11" s="166"/>
      <c r="G11" s="178">
        <v>5</v>
      </c>
      <c r="H11" s="63">
        <f t="shared" si="14"/>
        <v>4.3016759776536313</v>
      </c>
      <c r="I11" s="68"/>
      <c r="J11" s="157">
        <f t="shared" si="15"/>
        <v>9.3016759776536304</v>
      </c>
      <c r="K11" s="139">
        <v>80</v>
      </c>
      <c r="L11" s="179">
        <f>0.8*(J11/0.2)</f>
        <v>37.206703910614522</v>
      </c>
      <c r="M11" s="180">
        <f t="shared" si="16"/>
        <v>3.5811488325454804E-2</v>
      </c>
      <c r="N11" s="147">
        <f t="shared" si="12"/>
        <v>7.1622976650909609E-2</v>
      </c>
      <c r="O11" s="70"/>
      <c r="P11" s="148">
        <f t="shared" si="17"/>
        <v>2.0658913887070804</v>
      </c>
      <c r="Q11" s="69">
        <f t="shared" si="18"/>
        <v>2.173325853683445</v>
      </c>
      <c r="R11" s="80">
        <v>0</v>
      </c>
      <c r="S11" s="81">
        <v>0</v>
      </c>
      <c r="T11" s="81">
        <v>16.1615</v>
      </c>
      <c r="U11" s="81">
        <v>66.195999999999998</v>
      </c>
      <c r="V11" s="81">
        <v>34.487499999999997</v>
      </c>
      <c r="W11" s="81">
        <v>5.6434999999999995</v>
      </c>
      <c r="X11" s="81">
        <v>6.6524999999999999</v>
      </c>
      <c r="Y11" s="81">
        <v>18.3</v>
      </c>
      <c r="Z11" s="81">
        <v>30.046499999999998</v>
      </c>
      <c r="AA11" s="130">
        <v>5.2499999999999998E-2</v>
      </c>
      <c r="AB11" s="80">
        <v>0</v>
      </c>
      <c r="AC11" s="81">
        <v>7.5104999999999995</v>
      </c>
      <c r="AD11" s="81">
        <v>20.482000000000003</v>
      </c>
      <c r="AE11" s="81">
        <v>9.0145</v>
      </c>
      <c r="AF11" s="81">
        <v>7.9265000000000008</v>
      </c>
      <c r="AG11" s="81">
        <v>13.050999999999998</v>
      </c>
      <c r="AH11" s="81">
        <v>7.6059999999999999</v>
      </c>
      <c r="AI11" s="81">
        <v>11.678999999999998</v>
      </c>
      <c r="AJ11" s="81">
        <v>13.826499999999998</v>
      </c>
      <c r="AK11" s="82">
        <v>0.17200000000000001</v>
      </c>
      <c r="AL11" s="131"/>
      <c r="AM11" s="131"/>
      <c r="AN11" s="131"/>
      <c r="AO11" s="131"/>
      <c r="AP11" s="131"/>
      <c r="AQ11" s="131"/>
      <c r="AR11" s="131"/>
      <c r="AS11" s="131"/>
      <c r="AT11" s="131"/>
      <c r="AU11" s="135"/>
      <c r="AV11" s="83">
        <v>0</v>
      </c>
      <c r="AW11" s="54">
        <v>6.3500000000000005</v>
      </c>
      <c r="AX11" s="46">
        <v>10.027000000000001</v>
      </c>
      <c r="AY11" s="54">
        <v>3.5195000000000003</v>
      </c>
      <c r="AZ11" s="46">
        <v>2.1635</v>
      </c>
      <c r="BA11" s="46">
        <v>2.8724999999999996</v>
      </c>
      <c r="BB11" s="46">
        <v>4.0549999999999997</v>
      </c>
      <c r="BC11" s="46">
        <v>5.2285000000000004</v>
      </c>
      <c r="BD11" s="46">
        <v>8.2765000000000004</v>
      </c>
      <c r="BE11" s="84">
        <v>0.57750000000000001</v>
      </c>
      <c r="BF11" s="149">
        <f t="shared" si="19"/>
        <v>1.6477735386417076E-2</v>
      </c>
      <c r="BG11" s="149">
        <f t="shared" si="13"/>
        <v>3.2955470772834151E-2</v>
      </c>
      <c r="BH11" s="132"/>
      <c r="BI11" s="162">
        <f t="shared" si="20"/>
        <v>0.95056679384074871</v>
      </c>
      <c r="BJ11" s="104">
        <f t="shared" si="21"/>
        <v>0</v>
      </c>
      <c r="BK11" s="105">
        <f>(S11*$BF11)+(AC11*$BG11)+(AM11*$BH11)+(AW11*$BI11)</f>
        <v>6.2836112041281256</v>
      </c>
      <c r="BL11" s="105">
        <f t="shared" si="21"/>
        <v>10.472632114657957</v>
      </c>
      <c r="BM11" s="105">
        <f t="shared" si="21"/>
        <v>4.7333570938434937</v>
      </c>
      <c r="BN11" s="105">
        <f t="shared" si="21"/>
        <v>2.8860486966943886</v>
      </c>
      <c r="BO11" s="105">
        <f t="shared" si="21"/>
        <v>3.2535970640170535</v>
      </c>
      <c r="BP11" s="105">
        <f t="shared" si="9"/>
        <v>4.2148257943805518</v>
      </c>
      <c r="BQ11" s="105">
        <f t="shared" si="9"/>
        <v>5.6564679823237176</v>
      </c>
      <c r="BR11" s="105">
        <f t="shared" si="9"/>
        <v>8.8181231621515295</v>
      </c>
      <c r="BS11" s="106">
        <f t="shared" si="9"/>
        <v>0.55548574552374674</v>
      </c>
      <c r="BT11" s="47">
        <f t="shared" si="11"/>
        <v>1</v>
      </c>
    </row>
    <row r="12" spans="2:75" ht="13.5" thickBot="1" x14ac:dyDescent="0.3"/>
    <row r="13" spans="2:75" ht="50.25" customHeight="1" x14ac:dyDescent="0.25">
      <c r="B13" s="247" t="s">
        <v>42</v>
      </c>
      <c r="C13" s="250" t="s">
        <v>43</v>
      </c>
      <c r="D13" s="253" t="s">
        <v>61</v>
      </c>
      <c r="E13" s="254"/>
      <c r="F13" s="255"/>
      <c r="G13" s="259" t="s">
        <v>62</v>
      </c>
      <c r="H13" s="260"/>
      <c r="I13" s="260"/>
      <c r="J13" s="263" t="s">
        <v>63</v>
      </c>
      <c r="K13" s="266" t="s">
        <v>64</v>
      </c>
      <c r="L13" s="269" t="s">
        <v>65</v>
      </c>
      <c r="M13" s="271" t="s">
        <v>66</v>
      </c>
      <c r="N13" s="271"/>
      <c r="O13" s="271"/>
      <c r="P13" s="271"/>
      <c r="Q13" s="273" t="s">
        <v>67</v>
      </c>
      <c r="R13" s="233" t="s">
        <v>94</v>
      </c>
      <c r="S13" s="234"/>
      <c r="T13" s="234"/>
      <c r="U13" s="234"/>
      <c r="V13" s="234"/>
      <c r="W13" s="234"/>
      <c r="X13" s="234"/>
      <c r="Y13" s="234"/>
      <c r="Z13" s="234"/>
      <c r="AA13" s="234"/>
      <c r="AB13" s="234"/>
      <c r="AC13" s="234"/>
      <c r="AD13" s="234"/>
      <c r="AE13" s="234"/>
      <c r="AF13" s="234"/>
      <c r="AG13" s="234"/>
      <c r="AH13" s="234"/>
      <c r="AI13" s="234"/>
      <c r="AJ13" s="234"/>
      <c r="AK13" s="234"/>
      <c r="AL13" s="234"/>
      <c r="AM13" s="234"/>
      <c r="AN13" s="234"/>
      <c r="AO13" s="234"/>
      <c r="AP13" s="234"/>
      <c r="AQ13" s="234"/>
      <c r="AR13" s="234"/>
      <c r="AS13" s="234"/>
      <c r="AT13" s="234"/>
      <c r="AU13" s="234"/>
      <c r="AV13" s="234"/>
      <c r="AW13" s="234"/>
      <c r="AX13" s="234"/>
      <c r="AY13" s="234"/>
      <c r="AZ13" s="234"/>
      <c r="BA13" s="234"/>
      <c r="BB13" s="234"/>
      <c r="BC13" s="234"/>
      <c r="BD13" s="234"/>
      <c r="BE13" s="235"/>
      <c r="BF13" s="236" t="s">
        <v>68</v>
      </c>
      <c r="BG13" s="236"/>
      <c r="BH13" s="236"/>
      <c r="BI13" s="237"/>
      <c r="BJ13" s="240" t="s">
        <v>95</v>
      </c>
      <c r="BK13" s="241"/>
      <c r="BL13" s="241"/>
      <c r="BM13" s="241"/>
      <c r="BN13" s="241"/>
      <c r="BO13" s="241"/>
      <c r="BP13" s="241"/>
      <c r="BQ13" s="241"/>
      <c r="BR13" s="241"/>
      <c r="BS13" s="242"/>
    </row>
    <row r="14" spans="2:75" ht="36" customHeight="1" thickBot="1" x14ac:dyDescent="0.3">
      <c r="B14" s="248"/>
      <c r="C14" s="251"/>
      <c r="D14" s="256"/>
      <c r="E14" s="257"/>
      <c r="F14" s="258"/>
      <c r="G14" s="261"/>
      <c r="H14" s="262"/>
      <c r="I14" s="262"/>
      <c r="J14" s="264"/>
      <c r="K14" s="267"/>
      <c r="L14" s="270"/>
      <c r="M14" s="272"/>
      <c r="N14" s="272"/>
      <c r="O14" s="272"/>
      <c r="P14" s="272"/>
      <c r="Q14" s="274"/>
      <c r="R14" s="243" t="s">
        <v>96</v>
      </c>
      <c r="S14" s="244"/>
      <c r="T14" s="244"/>
      <c r="U14" s="244"/>
      <c r="V14" s="244"/>
      <c r="W14" s="244"/>
      <c r="X14" s="244"/>
      <c r="Y14" s="244"/>
      <c r="Z14" s="244"/>
      <c r="AA14" s="244"/>
      <c r="AB14" s="245" t="s">
        <v>97</v>
      </c>
      <c r="AC14" s="244"/>
      <c r="AD14" s="244"/>
      <c r="AE14" s="244"/>
      <c r="AF14" s="244"/>
      <c r="AG14" s="244"/>
      <c r="AH14" s="244"/>
      <c r="AI14" s="244"/>
      <c r="AJ14" s="244"/>
      <c r="AK14" s="244"/>
      <c r="AL14" s="245" t="s">
        <v>98</v>
      </c>
      <c r="AM14" s="244"/>
      <c r="AN14" s="244"/>
      <c r="AO14" s="244"/>
      <c r="AP14" s="244"/>
      <c r="AQ14" s="244"/>
      <c r="AR14" s="244"/>
      <c r="AS14" s="244"/>
      <c r="AT14" s="244"/>
      <c r="AU14" s="244"/>
      <c r="AV14" s="245" t="s">
        <v>99</v>
      </c>
      <c r="AW14" s="244"/>
      <c r="AX14" s="244"/>
      <c r="AY14" s="244"/>
      <c r="AZ14" s="244"/>
      <c r="BA14" s="244"/>
      <c r="BB14" s="244"/>
      <c r="BC14" s="244"/>
      <c r="BD14" s="244"/>
      <c r="BE14" s="246"/>
      <c r="BF14" s="238"/>
      <c r="BG14" s="238"/>
      <c r="BH14" s="238"/>
      <c r="BI14" s="239"/>
      <c r="BJ14" s="191" t="s">
        <v>69</v>
      </c>
      <c r="BK14" s="108" t="s">
        <v>44</v>
      </c>
      <c r="BL14" s="108" t="s">
        <v>45</v>
      </c>
      <c r="BM14" s="108" t="s">
        <v>46</v>
      </c>
      <c r="BN14" s="108" t="s">
        <v>47</v>
      </c>
      <c r="BO14" s="108" t="s">
        <v>48</v>
      </c>
      <c r="BP14" s="108" t="s">
        <v>49</v>
      </c>
      <c r="BQ14" s="108" t="s">
        <v>50</v>
      </c>
      <c r="BR14" s="108" t="s">
        <v>51</v>
      </c>
      <c r="BS14" s="109" t="s">
        <v>52</v>
      </c>
    </row>
    <row r="15" spans="2:75" ht="13.5" thickBot="1" x14ac:dyDescent="0.3">
      <c r="B15" s="249"/>
      <c r="C15" s="252"/>
      <c r="D15" s="24" t="s">
        <v>57</v>
      </c>
      <c r="E15" s="25" t="s">
        <v>58</v>
      </c>
      <c r="F15" s="26" t="s">
        <v>59</v>
      </c>
      <c r="G15" s="27" t="s">
        <v>57</v>
      </c>
      <c r="H15" s="28" t="s">
        <v>58</v>
      </c>
      <c r="I15" s="28" t="s">
        <v>59</v>
      </c>
      <c r="J15" s="265"/>
      <c r="K15" s="268"/>
      <c r="L15" s="29" t="s">
        <v>60</v>
      </c>
      <c r="M15" s="30" t="s">
        <v>57</v>
      </c>
      <c r="N15" s="31" t="s">
        <v>58</v>
      </c>
      <c r="O15" s="31" t="s">
        <v>59</v>
      </c>
      <c r="P15" s="32" t="s">
        <v>60</v>
      </c>
      <c r="Q15" s="274"/>
      <c r="R15" s="192">
        <v>1</v>
      </c>
      <c r="S15" s="117">
        <v>2</v>
      </c>
      <c r="T15" s="117">
        <v>3</v>
      </c>
      <c r="U15" s="117">
        <v>4</v>
      </c>
      <c r="V15" s="117">
        <v>5</v>
      </c>
      <c r="W15" s="117">
        <v>6</v>
      </c>
      <c r="X15" s="117">
        <v>7</v>
      </c>
      <c r="Y15" s="117">
        <v>8</v>
      </c>
      <c r="Z15" s="117">
        <v>9</v>
      </c>
      <c r="AA15" s="117">
        <v>10</v>
      </c>
      <c r="AB15" s="117">
        <v>1</v>
      </c>
      <c r="AC15" s="117">
        <v>2</v>
      </c>
      <c r="AD15" s="117">
        <v>3</v>
      </c>
      <c r="AE15" s="117">
        <v>4</v>
      </c>
      <c r="AF15" s="117">
        <v>5</v>
      </c>
      <c r="AG15" s="117">
        <v>6</v>
      </c>
      <c r="AH15" s="117">
        <v>7</v>
      </c>
      <c r="AI15" s="117">
        <v>8</v>
      </c>
      <c r="AJ15" s="117">
        <v>9</v>
      </c>
      <c r="AK15" s="117">
        <v>10</v>
      </c>
      <c r="AL15" s="117">
        <v>1</v>
      </c>
      <c r="AM15" s="117">
        <v>2</v>
      </c>
      <c r="AN15" s="117">
        <v>3</v>
      </c>
      <c r="AO15" s="117">
        <v>4</v>
      </c>
      <c r="AP15" s="117">
        <v>5</v>
      </c>
      <c r="AQ15" s="117">
        <v>6</v>
      </c>
      <c r="AR15" s="117">
        <v>7</v>
      </c>
      <c r="AS15" s="117">
        <v>8</v>
      </c>
      <c r="AT15" s="117">
        <v>9</v>
      </c>
      <c r="AU15" s="117">
        <v>10</v>
      </c>
      <c r="AV15" s="117">
        <v>1</v>
      </c>
      <c r="AW15" s="117">
        <v>2</v>
      </c>
      <c r="AX15" s="117">
        <v>3</v>
      </c>
      <c r="AY15" s="117">
        <v>4</v>
      </c>
      <c r="AZ15" s="117">
        <v>5</v>
      </c>
      <c r="BA15" s="117">
        <v>6</v>
      </c>
      <c r="BB15" s="117">
        <v>7</v>
      </c>
      <c r="BC15" s="117">
        <v>8</v>
      </c>
      <c r="BD15" s="117">
        <v>9</v>
      </c>
      <c r="BE15" s="193">
        <v>10</v>
      </c>
      <c r="BF15" s="194" t="s">
        <v>53</v>
      </c>
      <c r="BG15" s="195" t="s">
        <v>54</v>
      </c>
      <c r="BH15" s="195" t="s">
        <v>55</v>
      </c>
      <c r="BI15" s="195" t="s">
        <v>56</v>
      </c>
      <c r="BJ15" s="196">
        <v>1</v>
      </c>
      <c r="BK15" s="197">
        <v>2</v>
      </c>
      <c r="BL15" s="197">
        <v>3</v>
      </c>
      <c r="BM15" s="197">
        <v>4</v>
      </c>
      <c r="BN15" s="197">
        <v>5</v>
      </c>
      <c r="BO15" s="197">
        <v>6</v>
      </c>
      <c r="BP15" s="197">
        <v>7</v>
      </c>
      <c r="BQ15" s="197">
        <v>8</v>
      </c>
      <c r="BR15" s="197">
        <v>9</v>
      </c>
      <c r="BS15" s="198">
        <v>10</v>
      </c>
      <c r="BT15" s="48" t="s">
        <v>70</v>
      </c>
    </row>
    <row r="16" spans="2:75" x14ac:dyDescent="0.25">
      <c r="B16" s="222" t="s">
        <v>71</v>
      </c>
      <c r="C16" s="224" t="s">
        <v>72</v>
      </c>
      <c r="D16" s="64">
        <v>117.15</v>
      </c>
      <c r="E16" s="34">
        <v>62.07</v>
      </c>
      <c r="F16" s="163"/>
      <c r="G16" s="71">
        <v>5</v>
      </c>
      <c r="H16" s="35">
        <f>N16*E16</f>
        <v>7.9475032010243281</v>
      </c>
      <c r="I16" s="164"/>
      <c r="J16" s="158">
        <f>SUM(G16:I16)</f>
        <v>12.947503201024329</v>
      </c>
      <c r="K16" s="37" t="s">
        <v>73</v>
      </c>
      <c r="L16" s="133">
        <f>P16*18.01</f>
        <v>3.0746905676483141</v>
      </c>
      <c r="M16" s="38">
        <f>G16/D16</f>
        <v>4.2680324370465213E-2</v>
      </c>
      <c r="N16" s="143">
        <f>M16*3</f>
        <v>0.12804097311139565</v>
      </c>
      <c r="O16" s="39"/>
      <c r="P16" s="144">
        <f>M16*4</f>
        <v>0.17072129748186085</v>
      </c>
      <c r="Q16" s="186">
        <f>M16+N16+O16+P16</f>
        <v>0.3414425949637217</v>
      </c>
      <c r="R16" s="74">
        <v>0</v>
      </c>
      <c r="S16" s="40">
        <v>0</v>
      </c>
      <c r="T16" s="40">
        <v>11.869</v>
      </c>
      <c r="U16" s="40">
        <v>59.118499999999997</v>
      </c>
      <c r="V16" s="40">
        <v>36.625</v>
      </c>
      <c r="W16" s="40">
        <v>4.5285000000000002</v>
      </c>
      <c r="X16" s="40">
        <v>3.2404999999999999</v>
      </c>
      <c r="Y16" s="40">
        <v>7.7190000000000003</v>
      </c>
      <c r="Z16" s="40">
        <v>22.352499999999999</v>
      </c>
      <c r="AA16" s="40">
        <v>8.202</v>
      </c>
      <c r="AB16" s="99">
        <v>0</v>
      </c>
      <c r="AC16" s="99">
        <v>3.8055000000000003</v>
      </c>
      <c r="AD16" s="99">
        <v>7.6379999999999999</v>
      </c>
      <c r="AE16" s="99">
        <v>20.267499999999998</v>
      </c>
      <c r="AF16" s="99">
        <v>28.037999999999997</v>
      </c>
      <c r="AG16" s="99">
        <v>9.9730000000000008</v>
      </c>
      <c r="AH16" s="99">
        <v>7.9725000000000001</v>
      </c>
      <c r="AI16" s="99">
        <v>10.560500000000001</v>
      </c>
      <c r="AJ16" s="99">
        <v>9.6155000000000008</v>
      </c>
      <c r="AK16" s="140">
        <v>3.5000000000000001E-3</v>
      </c>
      <c r="AL16" s="199"/>
      <c r="AM16" s="123"/>
      <c r="AN16" s="123"/>
      <c r="AO16" s="123"/>
      <c r="AP16" s="123"/>
      <c r="AQ16" s="123"/>
      <c r="AR16" s="123"/>
      <c r="AS16" s="123"/>
      <c r="AT16" s="123"/>
      <c r="AU16" s="200"/>
      <c r="AV16" s="183">
        <v>0</v>
      </c>
      <c r="AW16" s="35">
        <v>6.3500000000000005</v>
      </c>
      <c r="AX16" s="99">
        <v>10.027000000000001</v>
      </c>
      <c r="AY16" s="35">
        <v>3.5195000000000003</v>
      </c>
      <c r="AZ16" s="99">
        <v>2.1635</v>
      </c>
      <c r="BA16" s="99">
        <v>2.8724999999999996</v>
      </c>
      <c r="BB16" s="99">
        <v>4.0549999999999997</v>
      </c>
      <c r="BC16" s="99">
        <v>5.2285000000000004</v>
      </c>
      <c r="BD16" s="99">
        <v>8.2765000000000004</v>
      </c>
      <c r="BE16" s="100">
        <v>0.57750000000000001</v>
      </c>
      <c r="BF16" s="78">
        <f>M16/Q16</f>
        <v>0.125</v>
      </c>
      <c r="BG16" s="42">
        <f>N16/Q16</f>
        <v>0.375</v>
      </c>
      <c r="BH16" s="43"/>
      <c r="BI16" s="44">
        <f>P16/Q16</f>
        <v>0.5</v>
      </c>
      <c r="BJ16" s="98">
        <f>(R16*$BF16)+(AB16*$BG16)+(AL16*$BH16)+(AV16*$BI16)</f>
        <v>0</v>
      </c>
      <c r="BK16" s="99">
        <f t="shared" ref="BK16:BS28" si="22">(S16*$BF16)+(AC16*$BG16)+(AM16*$BH16)+(AW16*$BI16)</f>
        <v>4.6020625000000006</v>
      </c>
      <c r="BL16" s="99">
        <f t="shared" si="22"/>
        <v>9.3613750000000007</v>
      </c>
      <c r="BM16" s="99">
        <f t="shared" si="22"/>
        <v>16.749874999999999</v>
      </c>
      <c r="BN16" s="99">
        <f t="shared" si="22"/>
        <v>16.174125</v>
      </c>
      <c r="BO16" s="99">
        <f t="shared" si="22"/>
        <v>5.7421875</v>
      </c>
      <c r="BP16" s="99">
        <f t="shared" si="22"/>
        <v>5.42225</v>
      </c>
      <c r="BQ16" s="99">
        <f t="shared" si="22"/>
        <v>7.5393125000000003</v>
      </c>
      <c r="BR16" s="99">
        <f t="shared" si="22"/>
        <v>10.538125000000001</v>
      </c>
      <c r="BS16" s="100">
        <f t="shared" si="22"/>
        <v>1.3153125000000001</v>
      </c>
      <c r="BT16" s="47">
        <f>SUM(BF16:BI16)</f>
        <v>1</v>
      </c>
      <c r="BV16" s="226" t="s">
        <v>74</v>
      </c>
      <c r="BW16" s="226"/>
    </row>
    <row r="17" spans="2:75" ht="13.5" thickBot="1" x14ac:dyDescent="0.3">
      <c r="B17" s="223"/>
      <c r="C17" s="225"/>
      <c r="D17" s="125">
        <v>117.15</v>
      </c>
      <c r="E17" s="53">
        <v>62.07</v>
      </c>
      <c r="F17" s="165"/>
      <c r="G17" s="72">
        <v>5</v>
      </c>
      <c r="H17" s="54">
        <f t="shared" ref="H17:H28" si="23">N17*E17</f>
        <v>7.9475032010243281</v>
      </c>
      <c r="I17" s="160"/>
      <c r="J17" s="141">
        <f t="shared" ref="J17:J28" si="24">SUM(G17:I17)</f>
        <v>12.947503201024329</v>
      </c>
      <c r="K17" s="88" t="s">
        <v>75</v>
      </c>
      <c r="L17" s="89">
        <f t="shared" ref="L17:L28" si="25">P17*18.01</f>
        <v>6.1493811352966281</v>
      </c>
      <c r="M17" s="56">
        <f t="shared" ref="M17:M28" si="26">G17/D17</f>
        <v>4.2680324370465213E-2</v>
      </c>
      <c r="N17" s="90">
        <f>M17*3</f>
        <v>0.12804097311139565</v>
      </c>
      <c r="O17" s="57"/>
      <c r="P17" s="91">
        <f>M17*8</f>
        <v>0.3414425949637217</v>
      </c>
      <c r="Q17" s="92">
        <f t="shared" ref="Q17:Q28" si="27">M17+N17+O17+P17</f>
        <v>0.51216389244558258</v>
      </c>
      <c r="R17" s="76">
        <v>0</v>
      </c>
      <c r="S17" s="73">
        <v>0</v>
      </c>
      <c r="T17" s="73">
        <v>11.869</v>
      </c>
      <c r="U17" s="73">
        <v>59.118499999999997</v>
      </c>
      <c r="V17" s="73">
        <v>36.625</v>
      </c>
      <c r="W17" s="73">
        <v>4.5285000000000002</v>
      </c>
      <c r="X17" s="73">
        <v>3.2404999999999999</v>
      </c>
      <c r="Y17" s="73">
        <v>7.7190000000000003</v>
      </c>
      <c r="Z17" s="73">
        <v>22.352499999999999</v>
      </c>
      <c r="AA17" s="73">
        <v>8.202</v>
      </c>
      <c r="AB17" s="46">
        <v>0</v>
      </c>
      <c r="AC17" s="46">
        <v>3.8055000000000003</v>
      </c>
      <c r="AD17" s="46">
        <v>7.6379999999999999</v>
      </c>
      <c r="AE17" s="46">
        <v>20.267499999999998</v>
      </c>
      <c r="AF17" s="46">
        <v>28.037999999999997</v>
      </c>
      <c r="AG17" s="46">
        <v>9.9730000000000008</v>
      </c>
      <c r="AH17" s="46">
        <v>7.9725000000000001</v>
      </c>
      <c r="AI17" s="46">
        <v>10.560500000000001</v>
      </c>
      <c r="AJ17" s="46">
        <v>9.6155000000000008</v>
      </c>
      <c r="AK17" s="141">
        <v>3.5000000000000001E-3</v>
      </c>
      <c r="AL17" s="94"/>
      <c r="AM17" s="95"/>
      <c r="AN17" s="95"/>
      <c r="AO17" s="95"/>
      <c r="AP17" s="95"/>
      <c r="AQ17" s="95"/>
      <c r="AR17" s="95"/>
      <c r="AS17" s="95"/>
      <c r="AT17" s="95"/>
      <c r="AU17" s="96"/>
      <c r="AV17" s="45">
        <v>0</v>
      </c>
      <c r="AW17" s="54">
        <v>6.3500000000000005</v>
      </c>
      <c r="AX17" s="46">
        <v>10.027000000000001</v>
      </c>
      <c r="AY17" s="54">
        <v>3.5195000000000003</v>
      </c>
      <c r="AZ17" s="46">
        <v>2.1635</v>
      </c>
      <c r="BA17" s="46">
        <v>2.8724999999999996</v>
      </c>
      <c r="BB17" s="46">
        <v>4.0549999999999997</v>
      </c>
      <c r="BC17" s="46">
        <v>5.2285000000000004</v>
      </c>
      <c r="BD17" s="46">
        <v>8.2765000000000004</v>
      </c>
      <c r="BE17" s="84">
        <v>0.57750000000000001</v>
      </c>
      <c r="BF17" s="79">
        <f t="shared" ref="BF17:BF28" si="28">M17/Q17</f>
        <v>8.3333333333333329E-2</v>
      </c>
      <c r="BG17" s="58">
        <f t="shared" ref="BG17:BG28" si="29">N17/Q17</f>
        <v>0.25</v>
      </c>
      <c r="BH17" s="60"/>
      <c r="BI17" s="97">
        <f t="shared" ref="BI17:BI28" si="30">P17/Q17</f>
        <v>0.66666666666666663</v>
      </c>
      <c r="BJ17" s="83">
        <f t="shared" ref="BJ17:BJ27" si="31">(R17*$BF17)+(AB17*$BG17)+(AL17*$BH17)+(AV17*$BI17)</f>
        <v>0</v>
      </c>
      <c r="BK17" s="46">
        <f t="shared" si="22"/>
        <v>5.184708333333333</v>
      </c>
      <c r="BL17" s="46">
        <f t="shared" si="22"/>
        <v>9.5832499999999996</v>
      </c>
      <c r="BM17" s="46">
        <f t="shared" si="22"/>
        <v>12.339749999999999</v>
      </c>
      <c r="BN17" s="46">
        <f t="shared" si="22"/>
        <v>11.503916666666665</v>
      </c>
      <c r="BO17" s="46">
        <f t="shared" si="22"/>
        <v>4.7856249999999996</v>
      </c>
      <c r="BP17" s="46">
        <f t="shared" si="22"/>
        <v>4.9664999999999999</v>
      </c>
      <c r="BQ17" s="46">
        <f t="shared" si="22"/>
        <v>6.7690416666666673</v>
      </c>
      <c r="BR17" s="46">
        <f t="shared" si="22"/>
        <v>9.7842500000000001</v>
      </c>
      <c r="BS17" s="84">
        <f t="shared" si="22"/>
        <v>1.069375</v>
      </c>
      <c r="BT17" s="47">
        <f t="shared" ref="BT17:BT19" si="32">SUM(BF17:BI17)</f>
        <v>1</v>
      </c>
      <c r="BV17" s="226"/>
      <c r="BW17" s="226"/>
    </row>
    <row r="18" spans="2:75" x14ac:dyDescent="0.25">
      <c r="B18" s="222" t="s">
        <v>76</v>
      </c>
      <c r="C18" s="224" t="s">
        <v>77</v>
      </c>
      <c r="D18" s="125">
        <v>117.15</v>
      </c>
      <c r="E18" s="53">
        <v>92.09</v>
      </c>
      <c r="F18" s="165"/>
      <c r="G18" s="72">
        <v>5</v>
      </c>
      <c r="H18" s="54">
        <f t="shared" si="23"/>
        <v>7.8608621425522829</v>
      </c>
      <c r="I18" s="160"/>
      <c r="J18" s="159">
        <f t="shared" si="24"/>
        <v>12.860862142552282</v>
      </c>
      <c r="K18" s="88" t="s">
        <v>73</v>
      </c>
      <c r="L18" s="89">
        <f t="shared" si="25"/>
        <v>3.0746905676483141</v>
      </c>
      <c r="M18" s="56">
        <f t="shared" si="26"/>
        <v>4.2680324370465213E-2</v>
      </c>
      <c r="N18" s="90">
        <f>M18*2</f>
        <v>8.5360648740930425E-2</v>
      </c>
      <c r="O18" s="57"/>
      <c r="P18" s="91">
        <f t="shared" ref="P18:P20" si="33">M18*4</f>
        <v>0.17072129748186085</v>
      </c>
      <c r="Q18" s="92">
        <f t="shared" si="27"/>
        <v>0.2987622705932565</v>
      </c>
      <c r="R18" s="76">
        <v>0</v>
      </c>
      <c r="S18" s="73">
        <v>0</v>
      </c>
      <c r="T18" s="73">
        <v>11.869</v>
      </c>
      <c r="U18" s="73">
        <v>59.118499999999997</v>
      </c>
      <c r="V18" s="73">
        <v>36.625</v>
      </c>
      <c r="W18" s="73">
        <v>4.5285000000000002</v>
      </c>
      <c r="X18" s="73">
        <v>3.2404999999999999</v>
      </c>
      <c r="Y18" s="73">
        <v>7.7190000000000003</v>
      </c>
      <c r="Z18" s="73">
        <v>22.352499999999999</v>
      </c>
      <c r="AA18" s="73">
        <v>8.202</v>
      </c>
      <c r="AB18" s="73">
        <v>1.2999999999999999E-2</v>
      </c>
      <c r="AC18" s="73">
        <v>7.8279999999999994</v>
      </c>
      <c r="AD18" s="73">
        <v>11.406499999999999</v>
      </c>
      <c r="AE18" s="73">
        <v>19.608499999999999</v>
      </c>
      <c r="AF18" s="73">
        <v>34.646499999999996</v>
      </c>
      <c r="AG18" s="73">
        <v>15.072499999999998</v>
      </c>
      <c r="AH18" s="73">
        <v>10.103</v>
      </c>
      <c r="AI18" s="73">
        <v>17.193999999999999</v>
      </c>
      <c r="AJ18" s="73">
        <v>10.7865</v>
      </c>
      <c r="AK18" s="93">
        <v>1.15E-2</v>
      </c>
      <c r="AL18" s="94"/>
      <c r="AM18" s="95"/>
      <c r="AN18" s="95"/>
      <c r="AO18" s="95"/>
      <c r="AP18" s="95"/>
      <c r="AQ18" s="95"/>
      <c r="AR18" s="95"/>
      <c r="AS18" s="95"/>
      <c r="AT18" s="95"/>
      <c r="AU18" s="96"/>
      <c r="AV18" s="45">
        <v>0</v>
      </c>
      <c r="AW18" s="54">
        <v>6.3500000000000005</v>
      </c>
      <c r="AX18" s="46">
        <v>10.027000000000001</v>
      </c>
      <c r="AY18" s="54">
        <v>3.5195000000000003</v>
      </c>
      <c r="AZ18" s="46">
        <v>2.1635</v>
      </c>
      <c r="BA18" s="46">
        <v>2.8724999999999996</v>
      </c>
      <c r="BB18" s="46">
        <v>4.0549999999999997</v>
      </c>
      <c r="BC18" s="46">
        <v>5.2285000000000004</v>
      </c>
      <c r="BD18" s="46">
        <v>8.2765000000000004</v>
      </c>
      <c r="BE18" s="84">
        <v>0.57750000000000001</v>
      </c>
      <c r="BF18" s="79">
        <f t="shared" si="28"/>
        <v>0.14285714285714285</v>
      </c>
      <c r="BG18" s="58">
        <f t="shared" si="29"/>
        <v>0.2857142857142857</v>
      </c>
      <c r="BH18" s="59"/>
      <c r="BI18" s="97">
        <f t="shared" si="30"/>
        <v>0.5714285714285714</v>
      </c>
      <c r="BJ18" s="83">
        <f t="shared" si="31"/>
        <v>3.7142857142857138E-3</v>
      </c>
      <c r="BK18" s="46">
        <f t="shared" si="22"/>
        <v>5.8651428571428568</v>
      </c>
      <c r="BL18" s="46">
        <f t="shared" si="22"/>
        <v>10.684285714285714</v>
      </c>
      <c r="BM18" s="46">
        <f t="shared" si="22"/>
        <v>16.059071428571428</v>
      </c>
      <c r="BN18" s="46">
        <f t="shared" si="22"/>
        <v>16.367428571428569</v>
      </c>
      <c r="BO18" s="46">
        <f t="shared" si="22"/>
        <v>6.5947857142857131</v>
      </c>
      <c r="BP18" s="46">
        <f t="shared" si="22"/>
        <v>5.6666428571428558</v>
      </c>
      <c r="BQ18" s="46">
        <f t="shared" si="22"/>
        <v>9.0030000000000001</v>
      </c>
      <c r="BR18" s="46">
        <f t="shared" si="22"/>
        <v>11.0045</v>
      </c>
      <c r="BS18" s="84">
        <f t="shared" si="22"/>
        <v>1.5050000000000001</v>
      </c>
      <c r="BT18" s="47">
        <f t="shared" si="32"/>
        <v>1</v>
      </c>
    </row>
    <row r="19" spans="2:75" ht="13.5" thickBot="1" x14ac:dyDescent="0.3">
      <c r="B19" s="227"/>
      <c r="C19" s="228"/>
      <c r="D19" s="125">
        <v>117.15</v>
      </c>
      <c r="E19" s="53">
        <v>92.09</v>
      </c>
      <c r="F19" s="165"/>
      <c r="G19" s="72">
        <v>5</v>
      </c>
      <c r="H19" s="54">
        <f t="shared" si="23"/>
        <v>7.8608621425522829</v>
      </c>
      <c r="I19" s="160"/>
      <c r="J19" s="159">
        <f t="shared" si="24"/>
        <v>12.860862142552282</v>
      </c>
      <c r="K19" s="88" t="s">
        <v>75</v>
      </c>
      <c r="L19" s="89">
        <f t="shared" si="25"/>
        <v>6.1493811352966281</v>
      </c>
      <c r="M19" s="56">
        <f t="shared" si="26"/>
        <v>4.2680324370465213E-2</v>
      </c>
      <c r="N19" s="90">
        <f>M19*2</f>
        <v>8.5360648740930425E-2</v>
      </c>
      <c r="O19" s="57"/>
      <c r="P19" s="91">
        <f>M19*8</f>
        <v>0.3414425949637217</v>
      </c>
      <c r="Q19" s="92">
        <f t="shared" si="27"/>
        <v>0.46948356807511737</v>
      </c>
      <c r="R19" s="76">
        <v>0</v>
      </c>
      <c r="S19" s="73">
        <v>0</v>
      </c>
      <c r="T19" s="73">
        <v>11.869</v>
      </c>
      <c r="U19" s="73">
        <v>59.118499999999997</v>
      </c>
      <c r="V19" s="73">
        <v>36.625</v>
      </c>
      <c r="W19" s="73">
        <v>4.5285000000000002</v>
      </c>
      <c r="X19" s="73">
        <v>3.2404999999999999</v>
      </c>
      <c r="Y19" s="73">
        <v>7.7190000000000003</v>
      </c>
      <c r="Z19" s="73">
        <v>22.352499999999999</v>
      </c>
      <c r="AA19" s="73">
        <v>8.202</v>
      </c>
      <c r="AB19" s="73">
        <v>1.2999999999999999E-2</v>
      </c>
      <c r="AC19" s="73">
        <v>7.8279999999999994</v>
      </c>
      <c r="AD19" s="73">
        <v>11.406499999999999</v>
      </c>
      <c r="AE19" s="73">
        <v>19.608499999999999</v>
      </c>
      <c r="AF19" s="73">
        <v>34.646499999999996</v>
      </c>
      <c r="AG19" s="73">
        <v>15.072499999999998</v>
      </c>
      <c r="AH19" s="73">
        <v>10.103</v>
      </c>
      <c r="AI19" s="73">
        <v>17.193999999999999</v>
      </c>
      <c r="AJ19" s="73">
        <v>10.7865</v>
      </c>
      <c r="AK19" s="93">
        <v>1.15E-2</v>
      </c>
      <c r="AL19" s="94"/>
      <c r="AM19" s="95"/>
      <c r="AN19" s="95"/>
      <c r="AO19" s="95"/>
      <c r="AP19" s="95"/>
      <c r="AQ19" s="95"/>
      <c r="AR19" s="95"/>
      <c r="AS19" s="95"/>
      <c r="AT19" s="95"/>
      <c r="AU19" s="96"/>
      <c r="AV19" s="45">
        <v>0</v>
      </c>
      <c r="AW19" s="54">
        <v>6.3500000000000005</v>
      </c>
      <c r="AX19" s="46">
        <v>10.027000000000001</v>
      </c>
      <c r="AY19" s="54">
        <v>3.5195000000000003</v>
      </c>
      <c r="AZ19" s="46">
        <v>2.1635</v>
      </c>
      <c r="BA19" s="46">
        <v>2.8724999999999996</v>
      </c>
      <c r="BB19" s="46">
        <v>4.0549999999999997</v>
      </c>
      <c r="BC19" s="46">
        <v>5.2285000000000004</v>
      </c>
      <c r="BD19" s="46">
        <v>8.2765000000000004</v>
      </c>
      <c r="BE19" s="84">
        <v>0.57750000000000001</v>
      </c>
      <c r="BF19" s="79">
        <f t="shared" si="28"/>
        <v>9.0909090909090898E-2</v>
      </c>
      <c r="BG19" s="58">
        <f t="shared" si="29"/>
        <v>0.1818181818181818</v>
      </c>
      <c r="BH19" s="60"/>
      <c r="BI19" s="97">
        <f t="shared" si="30"/>
        <v>0.72727272727272718</v>
      </c>
      <c r="BJ19" s="83">
        <f t="shared" si="31"/>
        <v>2.3636363636363633E-3</v>
      </c>
      <c r="BK19" s="46">
        <f t="shared" si="22"/>
        <v>6.0414545454545454</v>
      </c>
      <c r="BL19" s="46">
        <f t="shared" si="22"/>
        <v>10.445272727272727</v>
      </c>
      <c r="BM19" s="46">
        <f>(U19*$BF19)+(AE19*$BG19)+(AO19*$BH19)+(AY19*$BI19)</f>
        <v>11.499227272727271</v>
      </c>
      <c r="BN19" s="46">
        <f t="shared" si="22"/>
        <v>11.202363636363636</v>
      </c>
      <c r="BO19" s="46">
        <f t="shared" si="22"/>
        <v>5.2412272727272713</v>
      </c>
      <c r="BP19" s="46">
        <f t="shared" si="22"/>
        <v>5.0805909090909083</v>
      </c>
      <c r="BQ19" s="46">
        <f t="shared" si="22"/>
        <v>7.6304545454545449</v>
      </c>
      <c r="BR19" s="46">
        <f t="shared" si="22"/>
        <v>10.012499999999999</v>
      </c>
      <c r="BS19" s="84">
        <f>(AA19*$BF19)+(AK19*$BG19)+(AU19*$BH19)+(BE19*$BI19)</f>
        <v>1.1677272727272727</v>
      </c>
      <c r="BT19" s="47">
        <f t="shared" si="32"/>
        <v>0.99999999999999989</v>
      </c>
    </row>
    <row r="20" spans="2:75" x14ac:dyDescent="0.25">
      <c r="B20" s="229" t="s">
        <v>78</v>
      </c>
      <c r="C20" s="231" t="s">
        <v>72</v>
      </c>
      <c r="D20" s="125">
        <v>117.15</v>
      </c>
      <c r="E20" s="53">
        <v>76.09</v>
      </c>
      <c r="F20" s="165"/>
      <c r="G20" s="72">
        <v>5</v>
      </c>
      <c r="H20" s="54">
        <f t="shared" si="23"/>
        <v>9.7426376440460949</v>
      </c>
      <c r="I20" s="160"/>
      <c r="J20" s="141">
        <f t="shared" si="24"/>
        <v>14.742637644046095</v>
      </c>
      <c r="K20" s="88" t="s">
        <v>73</v>
      </c>
      <c r="L20" s="89">
        <f t="shared" si="25"/>
        <v>3.0746905676483141</v>
      </c>
      <c r="M20" s="56">
        <f t="shared" si="26"/>
        <v>4.2680324370465213E-2</v>
      </c>
      <c r="N20" s="90">
        <f>M20*3</f>
        <v>0.12804097311139565</v>
      </c>
      <c r="O20" s="57"/>
      <c r="P20" s="91">
        <f t="shared" si="33"/>
        <v>0.17072129748186085</v>
      </c>
      <c r="Q20" s="92">
        <f t="shared" si="27"/>
        <v>0.3414425949637217</v>
      </c>
      <c r="R20" s="76">
        <v>0</v>
      </c>
      <c r="S20" s="73">
        <v>0</v>
      </c>
      <c r="T20" s="73">
        <v>11.869</v>
      </c>
      <c r="U20" s="73">
        <v>59.118499999999997</v>
      </c>
      <c r="V20" s="73">
        <v>36.625</v>
      </c>
      <c r="W20" s="73">
        <v>4.5285000000000002</v>
      </c>
      <c r="X20" s="73">
        <v>3.2404999999999999</v>
      </c>
      <c r="Y20" s="73">
        <v>7.7190000000000003</v>
      </c>
      <c r="Z20" s="73">
        <v>22.352499999999999</v>
      </c>
      <c r="AA20" s="73">
        <v>8.202</v>
      </c>
      <c r="AB20" s="46">
        <v>5.0000000000000001E-3</v>
      </c>
      <c r="AC20" s="46">
        <v>3.6859999999999999</v>
      </c>
      <c r="AD20" s="46">
        <v>7.0794999999999986</v>
      </c>
      <c r="AE20" s="54">
        <v>17.097000000000001</v>
      </c>
      <c r="AF20" s="46">
        <v>41.486499999999999</v>
      </c>
      <c r="AG20" s="54">
        <v>19.21</v>
      </c>
      <c r="AH20" s="46">
        <v>8.3559999999999999</v>
      </c>
      <c r="AI20" s="46">
        <v>10.102500000000001</v>
      </c>
      <c r="AJ20" s="46">
        <v>9.1590000000000007</v>
      </c>
      <c r="AK20" s="141">
        <v>2.75E-2</v>
      </c>
      <c r="AL20" s="94"/>
      <c r="AM20" s="95"/>
      <c r="AN20" s="95"/>
      <c r="AO20" s="95"/>
      <c r="AP20" s="95"/>
      <c r="AQ20" s="95"/>
      <c r="AR20" s="95"/>
      <c r="AS20" s="95"/>
      <c r="AT20" s="95"/>
      <c r="AU20" s="96"/>
      <c r="AV20" s="45">
        <v>0</v>
      </c>
      <c r="AW20" s="54">
        <v>6.3500000000000005</v>
      </c>
      <c r="AX20" s="46">
        <v>10.027000000000001</v>
      </c>
      <c r="AY20" s="54">
        <v>3.5195000000000003</v>
      </c>
      <c r="AZ20" s="46">
        <v>2.1635</v>
      </c>
      <c r="BA20" s="46">
        <v>2.8724999999999996</v>
      </c>
      <c r="BB20" s="46">
        <v>4.0549999999999997</v>
      </c>
      <c r="BC20" s="46">
        <v>5.2285000000000004</v>
      </c>
      <c r="BD20" s="46">
        <v>8.2765000000000004</v>
      </c>
      <c r="BE20" s="84">
        <v>0.57750000000000001</v>
      </c>
      <c r="BF20" s="79">
        <f t="shared" si="28"/>
        <v>0.125</v>
      </c>
      <c r="BG20" s="58">
        <f t="shared" si="29"/>
        <v>0.375</v>
      </c>
      <c r="BH20" s="59"/>
      <c r="BI20" s="97">
        <f t="shared" si="30"/>
        <v>0.5</v>
      </c>
      <c r="BJ20" s="83">
        <f t="shared" si="31"/>
        <v>1.8749999999999999E-3</v>
      </c>
      <c r="BK20" s="46">
        <f t="shared" si="22"/>
        <v>4.5572499999999998</v>
      </c>
      <c r="BL20" s="46">
        <f t="shared" si="22"/>
        <v>9.1519374999999989</v>
      </c>
      <c r="BM20" s="46">
        <f t="shared" si="22"/>
        <v>15.560937500000001</v>
      </c>
      <c r="BN20" s="46">
        <f t="shared" si="22"/>
        <v>21.217312499999998</v>
      </c>
      <c r="BO20" s="46">
        <f t="shared" si="22"/>
        <v>9.2060624999999998</v>
      </c>
      <c r="BP20" s="46">
        <f t="shared" si="22"/>
        <v>5.5660624999999992</v>
      </c>
      <c r="BQ20" s="46">
        <f t="shared" si="22"/>
        <v>7.3675625000000009</v>
      </c>
      <c r="BR20" s="46">
        <f t="shared" si="22"/>
        <v>10.366937500000001</v>
      </c>
      <c r="BS20" s="84">
        <f t="shared" si="22"/>
        <v>1.3243125</v>
      </c>
      <c r="BT20" s="47">
        <f>SUM(BF20:BI20)</f>
        <v>1</v>
      </c>
      <c r="BV20" s="61"/>
      <c r="BW20" s="61"/>
    </row>
    <row r="21" spans="2:75" ht="13.5" thickBot="1" x14ac:dyDescent="0.3">
      <c r="B21" s="230"/>
      <c r="C21" s="232"/>
      <c r="D21" s="125">
        <v>117.15</v>
      </c>
      <c r="E21" s="53">
        <v>76.09</v>
      </c>
      <c r="F21" s="165"/>
      <c r="G21" s="72">
        <v>5</v>
      </c>
      <c r="H21" s="54">
        <f t="shared" si="23"/>
        <v>9.7426376440460949</v>
      </c>
      <c r="I21" s="160"/>
      <c r="J21" s="159">
        <f t="shared" si="24"/>
        <v>14.742637644046095</v>
      </c>
      <c r="K21" s="88" t="s">
        <v>75</v>
      </c>
      <c r="L21" s="89">
        <f t="shared" si="25"/>
        <v>6.1493811352966281</v>
      </c>
      <c r="M21" s="56">
        <f t="shared" si="26"/>
        <v>4.2680324370465213E-2</v>
      </c>
      <c r="N21" s="90">
        <f t="shared" ref="N21:N22" si="34">M21*3</f>
        <v>0.12804097311139565</v>
      </c>
      <c r="O21" s="57"/>
      <c r="P21" s="91">
        <f>M21*8</f>
        <v>0.3414425949637217</v>
      </c>
      <c r="Q21" s="92">
        <f t="shared" si="27"/>
        <v>0.51216389244558258</v>
      </c>
      <c r="R21" s="76">
        <v>0</v>
      </c>
      <c r="S21" s="73">
        <v>0</v>
      </c>
      <c r="T21" s="73">
        <v>11.869</v>
      </c>
      <c r="U21" s="73">
        <v>59.118499999999997</v>
      </c>
      <c r="V21" s="73">
        <v>36.625</v>
      </c>
      <c r="W21" s="73">
        <v>4.5285000000000002</v>
      </c>
      <c r="X21" s="73">
        <v>3.2404999999999999</v>
      </c>
      <c r="Y21" s="73">
        <v>7.7190000000000003</v>
      </c>
      <c r="Z21" s="73">
        <v>22.352499999999999</v>
      </c>
      <c r="AA21" s="73">
        <v>8.202</v>
      </c>
      <c r="AB21" s="46">
        <v>5.0000000000000001E-3</v>
      </c>
      <c r="AC21" s="46">
        <v>3.6859999999999999</v>
      </c>
      <c r="AD21" s="46">
        <v>7.0794999999999986</v>
      </c>
      <c r="AE21" s="54">
        <v>17.097000000000001</v>
      </c>
      <c r="AF21" s="46">
        <v>41.486499999999999</v>
      </c>
      <c r="AG21" s="54">
        <v>19.21</v>
      </c>
      <c r="AH21" s="46">
        <v>8.3559999999999999</v>
      </c>
      <c r="AI21" s="46">
        <v>10.102500000000001</v>
      </c>
      <c r="AJ21" s="46">
        <v>9.1590000000000007</v>
      </c>
      <c r="AK21" s="141">
        <v>2.75E-2</v>
      </c>
      <c r="AL21" s="94"/>
      <c r="AM21" s="95"/>
      <c r="AN21" s="95"/>
      <c r="AO21" s="95"/>
      <c r="AP21" s="95"/>
      <c r="AQ21" s="95"/>
      <c r="AR21" s="95"/>
      <c r="AS21" s="95"/>
      <c r="AT21" s="95"/>
      <c r="AU21" s="96"/>
      <c r="AV21" s="45">
        <v>0</v>
      </c>
      <c r="AW21" s="54">
        <v>6.3500000000000005</v>
      </c>
      <c r="AX21" s="46">
        <v>10.027000000000001</v>
      </c>
      <c r="AY21" s="54">
        <v>3.5195000000000003</v>
      </c>
      <c r="AZ21" s="46">
        <v>2.1635</v>
      </c>
      <c r="BA21" s="46">
        <v>2.8724999999999996</v>
      </c>
      <c r="BB21" s="46">
        <v>4.0549999999999997</v>
      </c>
      <c r="BC21" s="46">
        <v>5.2285000000000004</v>
      </c>
      <c r="BD21" s="46">
        <v>8.2765000000000004</v>
      </c>
      <c r="BE21" s="84">
        <v>0.57750000000000001</v>
      </c>
      <c r="BF21" s="79">
        <f t="shared" si="28"/>
        <v>8.3333333333333329E-2</v>
      </c>
      <c r="BG21" s="58">
        <f t="shared" si="29"/>
        <v>0.25</v>
      </c>
      <c r="BH21" s="60"/>
      <c r="BI21" s="97">
        <f t="shared" si="30"/>
        <v>0.66666666666666663</v>
      </c>
      <c r="BJ21" s="83">
        <f t="shared" si="31"/>
        <v>1.25E-3</v>
      </c>
      <c r="BK21" s="46">
        <f t="shared" si="22"/>
        <v>5.1548333333333334</v>
      </c>
      <c r="BL21" s="46">
        <f t="shared" si="22"/>
        <v>9.4436250000000008</v>
      </c>
      <c r="BM21" s="46">
        <f t="shared" si="22"/>
        <v>11.547125000000001</v>
      </c>
      <c r="BN21" s="46">
        <f t="shared" si="22"/>
        <v>14.866041666666668</v>
      </c>
      <c r="BO21" s="46">
        <f t="shared" si="22"/>
        <v>7.094875</v>
      </c>
      <c r="BP21" s="46">
        <f t="shared" si="22"/>
        <v>5.0623749999999994</v>
      </c>
      <c r="BQ21" s="46">
        <f t="shared" si="22"/>
        <v>6.6545416666666668</v>
      </c>
      <c r="BR21" s="46">
        <f t="shared" si="22"/>
        <v>9.6701250000000005</v>
      </c>
      <c r="BS21" s="84">
        <f t="shared" si="22"/>
        <v>1.075375</v>
      </c>
      <c r="BT21" s="47">
        <f t="shared" ref="BT21:BT22" si="35">SUM(BF21:BI21)</f>
        <v>1</v>
      </c>
      <c r="BV21" s="61"/>
      <c r="BW21" s="61"/>
    </row>
    <row r="22" spans="2:75" ht="16.7" customHeight="1" thickBot="1" x14ac:dyDescent="0.3">
      <c r="B22" s="62" t="s">
        <v>79</v>
      </c>
      <c r="C22" s="201" t="s">
        <v>72</v>
      </c>
      <c r="D22" s="125">
        <v>117.15</v>
      </c>
      <c r="E22" s="53">
        <v>60.06</v>
      </c>
      <c r="F22" s="165"/>
      <c r="G22" s="145">
        <v>5</v>
      </c>
      <c r="H22" s="146">
        <f t="shared" si="23"/>
        <v>7.6901408450704229</v>
      </c>
      <c r="I22" s="202"/>
      <c r="J22" s="203">
        <f t="shared" si="24"/>
        <v>12.690140845070424</v>
      </c>
      <c r="K22" s="88" t="s">
        <v>75</v>
      </c>
      <c r="L22" s="89">
        <f t="shared" si="25"/>
        <v>6.1493811352966281</v>
      </c>
      <c r="M22" s="56">
        <f t="shared" si="26"/>
        <v>4.2680324370465213E-2</v>
      </c>
      <c r="N22" s="90">
        <f t="shared" si="34"/>
        <v>0.12804097311139565</v>
      </c>
      <c r="O22" s="204"/>
      <c r="P22" s="91">
        <f>M22*8</f>
        <v>0.3414425949637217</v>
      </c>
      <c r="Q22" s="92">
        <f t="shared" si="27"/>
        <v>0.51216389244558258</v>
      </c>
      <c r="R22" s="76">
        <v>0</v>
      </c>
      <c r="S22" s="73">
        <v>0</v>
      </c>
      <c r="T22" s="73">
        <v>11.869</v>
      </c>
      <c r="U22" s="73">
        <v>59.118499999999997</v>
      </c>
      <c r="V22" s="73">
        <v>36.625</v>
      </c>
      <c r="W22" s="73">
        <v>4.5285000000000002</v>
      </c>
      <c r="X22" s="73">
        <v>3.2404999999999999</v>
      </c>
      <c r="Y22" s="73">
        <v>7.7190000000000003</v>
      </c>
      <c r="Z22" s="73">
        <v>22.352499999999999</v>
      </c>
      <c r="AA22" s="73">
        <v>8.202</v>
      </c>
      <c r="AB22" s="73">
        <v>0</v>
      </c>
      <c r="AC22" s="73">
        <v>7.5104999999999995</v>
      </c>
      <c r="AD22" s="73">
        <v>20.482000000000003</v>
      </c>
      <c r="AE22" s="73">
        <v>9.0145</v>
      </c>
      <c r="AF22" s="73">
        <v>7.9265000000000008</v>
      </c>
      <c r="AG22" s="73">
        <v>13.050999999999998</v>
      </c>
      <c r="AH22" s="73">
        <v>7.6059999999999999</v>
      </c>
      <c r="AI22" s="73">
        <v>11.678999999999998</v>
      </c>
      <c r="AJ22" s="73">
        <v>13.826499999999998</v>
      </c>
      <c r="AK22" s="93">
        <v>0.17200000000000001</v>
      </c>
      <c r="AL22" s="205"/>
      <c r="AM22" s="206"/>
      <c r="AN22" s="206"/>
      <c r="AO22" s="206"/>
      <c r="AP22" s="206"/>
      <c r="AQ22" s="206"/>
      <c r="AR22" s="206"/>
      <c r="AS22" s="206"/>
      <c r="AT22" s="206"/>
      <c r="AU22" s="207"/>
      <c r="AV22" s="45">
        <v>0</v>
      </c>
      <c r="AW22" s="54">
        <v>6.3500000000000005</v>
      </c>
      <c r="AX22" s="46">
        <v>10.027000000000001</v>
      </c>
      <c r="AY22" s="54">
        <v>3.5195000000000003</v>
      </c>
      <c r="AZ22" s="46">
        <v>2.1635</v>
      </c>
      <c r="BA22" s="46">
        <v>2.8724999999999996</v>
      </c>
      <c r="BB22" s="46">
        <v>4.0549999999999997</v>
      </c>
      <c r="BC22" s="46">
        <v>5.2285000000000004</v>
      </c>
      <c r="BD22" s="46">
        <v>8.2765000000000004</v>
      </c>
      <c r="BE22" s="84">
        <v>0.57750000000000001</v>
      </c>
      <c r="BF22" s="79">
        <f t="shared" si="28"/>
        <v>8.3333333333333329E-2</v>
      </c>
      <c r="BG22" s="58">
        <f t="shared" si="29"/>
        <v>0.25</v>
      </c>
      <c r="BH22" s="208"/>
      <c r="BI22" s="97">
        <f t="shared" si="30"/>
        <v>0.66666666666666663</v>
      </c>
      <c r="BJ22" s="83">
        <f>(R22*$BF22)+(AB22*$BG22)+(AL22*$BH22)+(AV22*$BI22)</f>
        <v>0</v>
      </c>
      <c r="BK22" s="46">
        <f t="shared" si="22"/>
        <v>6.1109583333333335</v>
      </c>
      <c r="BL22" s="46">
        <f t="shared" si="22"/>
        <v>12.794250000000002</v>
      </c>
      <c r="BM22" s="46">
        <f t="shared" si="22"/>
        <v>9.5265000000000004</v>
      </c>
      <c r="BN22" s="46">
        <f t="shared" si="22"/>
        <v>6.4760416666666663</v>
      </c>
      <c r="BO22" s="46">
        <f t="shared" si="22"/>
        <v>5.5551249999999985</v>
      </c>
      <c r="BP22" s="46">
        <f t="shared" si="22"/>
        <v>4.8748749999999994</v>
      </c>
      <c r="BQ22" s="46">
        <f t="shared" si="22"/>
        <v>7.0486666666666666</v>
      </c>
      <c r="BR22" s="46">
        <f t="shared" si="22"/>
        <v>10.837</v>
      </c>
      <c r="BS22" s="84">
        <f>(AA22*$BF22)+(AK22*$BG22)+(AU22*$BH22)+(BE22*$BI22)</f>
        <v>1.1114999999999999</v>
      </c>
      <c r="BT22" s="47">
        <f t="shared" si="35"/>
        <v>1</v>
      </c>
    </row>
    <row r="23" spans="2:75" x14ac:dyDescent="0.25">
      <c r="B23" s="218" t="s">
        <v>80</v>
      </c>
      <c r="C23" s="220">
        <v>4.3055555555555562E-2</v>
      </c>
      <c r="D23" s="125">
        <v>139.62</v>
      </c>
      <c r="E23" s="53">
        <v>60.06</v>
      </c>
      <c r="F23" s="165"/>
      <c r="G23" s="145">
        <v>5</v>
      </c>
      <c r="H23" s="146">
        <f t="shared" si="23"/>
        <v>4.3016759776536313</v>
      </c>
      <c r="I23" s="160"/>
      <c r="J23" s="141">
        <f t="shared" si="24"/>
        <v>9.3016759776536304</v>
      </c>
      <c r="K23" s="88" t="s">
        <v>73</v>
      </c>
      <c r="L23" s="89">
        <f t="shared" si="25"/>
        <v>2.5798596189657643</v>
      </c>
      <c r="M23" s="56">
        <f t="shared" si="26"/>
        <v>3.5811488325454804E-2</v>
      </c>
      <c r="N23" s="90">
        <f>M23*2</f>
        <v>7.1622976650909609E-2</v>
      </c>
      <c r="O23" s="57"/>
      <c r="P23" s="91">
        <f>M23*4</f>
        <v>0.14324595330181922</v>
      </c>
      <c r="Q23" s="92">
        <f t="shared" si="27"/>
        <v>0.25068041827818366</v>
      </c>
      <c r="R23" s="76">
        <v>0</v>
      </c>
      <c r="S23" s="73">
        <v>0</v>
      </c>
      <c r="T23" s="73">
        <v>16.1615</v>
      </c>
      <c r="U23" s="73">
        <v>66.195999999999998</v>
      </c>
      <c r="V23" s="73">
        <v>34.487499999999997</v>
      </c>
      <c r="W23" s="73">
        <v>5.6435000000000004</v>
      </c>
      <c r="X23" s="73">
        <v>6.6524999999999999</v>
      </c>
      <c r="Y23" s="73">
        <v>18.3</v>
      </c>
      <c r="Z23" s="73">
        <v>30.046500000000002</v>
      </c>
      <c r="AA23" s="73">
        <v>5.2499999999999998E-2</v>
      </c>
      <c r="AB23" s="73">
        <v>0</v>
      </c>
      <c r="AC23" s="73">
        <v>7.5104999999999995</v>
      </c>
      <c r="AD23" s="73">
        <v>20.482000000000003</v>
      </c>
      <c r="AE23" s="73">
        <v>9.0145</v>
      </c>
      <c r="AF23" s="73">
        <v>7.9265000000000008</v>
      </c>
      <c r="AG23" s="73">
        <v>13.050999999999998</v>
      </c>
      <c r="AH23" s="73">
        <v>7.6059999999999999</v>
      </c>
      <c r="AI23" s="73">
        <v>11.678999999999998</v>
      </c>
      <c r="AJ23" s="73">
        <v>13.826499999999998</v>
      </c>
      <c r="AK23" s="93">
        <v>0.17200000000000001</v>
      </c>
      <c r="AL23" s="94"/>
      <c r="AM23" s="95"/>
      <c r="AN23" s="95"/>
      <c r="AO23" s="95"/>
      <c r="AP23" s="95"/>
      <c r="AQ23" s="95"/>
      <c r="AR23" s="95"/>
      <c r="AS23" s="95"/>
      <c r="AT23" s="95"/>
      <c r="AU23" s="96"/>
      <c r="AV23" s="45">
        <v>0</v>
      </c>
      <c r="AW23" s="54">
        <v>6.3500000000000005</v>
      </c>
      <c r="AX23" s="46">
        <v>10.027000000000001</v>
      </c>
      <c r="AY23" s="54">
        <v>3.5195000000000003</v>
      </c>
      <c r="AZ23" s="46">
        <v>2.1635</v>
      </c>
      <c r="BA23" s="46">
        <v>2.8724999999999996</v>
      </c>
      <c r="BB23" s="46">
        <v>4.0549999999999997</v>
      </c>
      <c r="BC23" s="46">
        <v>5.2285000000000004</v>
      </c>
      <c r="BD23" s="46">
        <v>8.2765000000000004</v>
      </c>
      <c r="BE23" s="84">
        <v>0.57750000000000001</v>
      </c>
      <c r="BF23" s="79">
        <f t="shared" si="28"/>
        <v>0.14285714285714285</v>
      </c>
      <c r="BG23" s="58">
        <f t="shared" si="29"/>
        <v>0.2857142857142857</v>
      </c>
      <c r="BH23" s="60"/>
      <c r="BI23" s="97">
        <f t="shared" si="30"/>
        <v>0.5714285714285714</v>
      </c>
      <c r="BJ23" s="83">
        <f t="shared" si="31"/>
        <v>0</v>
      </c>
      <c r="BK23" s="46">
        <f t="shared" si="22"/>
        <v>5.7744285714285706</v>
      </c>
      <c r="BL23" s="46">
        <f t="shared" si="22"/>
        <v>13.890499999999999</v>
      </c>
      <c r="BM23" s="46">
        <f t="shared" si="22"/>
        <v>14.043285714285714</v>
      </c>
      <c r="BN23" s="46">
        <f t="shared" si="22"/>
        <v>8.4277857142857133</v>
      </c>
      <c r="BO23" s="46">
        <f t="shared" si="22"/>
        <v>6.176499999999999</v>
      </c>
      <c r="BP23" s="46">
        <f t="shared" si="22"/>
        <v>5.4406428571428567</v>
      </c>
      <c r="BQ23" s="46">
        <f t="shared" si="22"/>
        <v>8.9388571428571417</v>
      </c>
      <c r="BR23" s="46">
        <f t="shared" si="22"/>
        <v>12.972214285714283</v>
      </c>
      <c r="BS23" s="84">
        <f t="shared" si="22"/>
        <v>0.38664285714285718</v>
      </c>
      <c r="BT23" s="47">
        <f t="shared" ref="BT23:BT28" si="36">SUM(BF23:BI23)</f>
        <v>1</v>
      </c>
      <c r="BW23" s="128"/>
    </row>
    <row r="24" spans="2:75" ht="13.5" thickBot="1" x14ac:dyDescent="0.3">
      <c r="B24" s="219"/>
      <c r="C24" s="221"/>
      <c r="D24" s="125">
        <v>139.62</v>
      </c>
      <c r="E24" s="53">
        <v>60.06</v>
      </c>
      <c r="F24" s="165"/>
      <c r="G24" s="145">
        <v>5</v>
      </c>
      <c r="H24" s="146">
        <f t="shared" si="23"/>
        <v>4.3016759776536313</v>
      </c>
      <c r="I24" s="160"/>
      <c r="J24" s="141">
        <f t="shared" si="24"/>
        <v>9.3016759776536304</v>
      </c>
      <c r="K24" s="88" t="s">
        <v>75</v>
      </c>
      <c r="L24" s="89">
        <f t="shared" si="25"/>
        <v>5.1597192379315286</v>
      </c>
      <c r="M24" s="56">
        <f t="shared" si="26"/>
        <v>3.5811488325454804E-2</v>
      </c>
      <c r="N24" s="90">
        <f t="shared" ref="N24:N28" si="37">M24*2</f>
        <v>7.1622976650909609E-2</v>
      </c>
      <c r="O24" s="57"/>
      <c r="P24" s="91">
        <f>M24*8</f>
        <v>0.28649190660363844</v>
      </c>
      <c r="Q24" s="92">
        <f t="shared" si="27"/>
        <v>0.39392637158000288</v>
      </c>
      <c r="R24" s="76">
        <v>0</v>
      </c>
      <c r="S24" s="73">
        <v>0</v>
      </c>
      <c r="T24" s="73">
        <v>16.1615</v>
      </c>
      <c r="U24" s="73">
        <v>66.195999999999998</v>
      </c>
      <c r="V24" s="73">
        <v>34.487499999999997</v>
      </c>
      <c r="W24" s="73">
        <v>5.6435000000000004</v>
      </c>
      <c r="X24" s="73">
        <v>6.6524999999999999</v>
      </c>
      <c r="Y24" s="73">
        <v>18.3</v>
      </c>
      <c r="Z24" s="73">
        <v>30.046500000000002</v>
      </c>
      <c r="AA24" s="73">
        <v>5.2499999999999998E-2</v>
      </c>
      <c r="AB24" s="73">
        <v>0</v>
      </c>
      <c r="AC24" s="73">
        <v>7.5104999999999995</v>
      </c>
      <c r="AD24" s="73">
        <v>20.482000000000003</v>
      </c>
      <c r="AE24" s="73">
        <v>9.0145</v>
      </c>
      <c r="AF24" s="73">
        <v>7.9265000000000008</v>
      </c>
      <c r="AG24" s="73">
        <v>13.050999999999998</v>
      </c>
      <c r="AH24" s="73">
        <v>7.6059999999999999</v>
      </c>
      <c r="AI24" s="73">
        <v>11.678999999999998</v>
      </c>
      <c r="AJ24" s="73">
        <v>13.826499999999998</v>
      </c>
      <c r="AK24" s="93">
        <v>0.17200000000000001</v>
      </c>
      <c r="AL24" s="94"/>
      <c r="AM24" s="95"/>
      <c r="AN24" s="95"/>
      <c r="AO24" s="95"/>
      <c r="AP24" s="95"/>
      <c r="AQ24" s="95"/>
      <c r="AR24" s="95"/>
      <c r="AS24" s="95"/>
      <c r="AT24" s="95"/>
      <c r="AU24" s="96"/>
      <c r="AV24" s="45">
        <v>0</v>
      </c>
      <c r="AW24" s="54">
        <v>6.3500000000000005</v>
      </c>
      <c r="AX24" s="46">
        <v>10.027000000000001</v>
      </c>
      <c r="AY24" s="54">
        <v>3.5195000000000003</v>
      </c>
      <c r="AZ24" s="46">
        <v>2.1635</v>
      </c>
      <c r="BA24" s="46">
        <v>2.8724999999999996</v>
      </c>
      <c r="BB24" s="46">
        <v>4.0549999999999997</v>
      </c>
      <c r="BC24" s="46">
        <v>5.2285000000000004</v>
      </c>
      <c r="BD24" s="46">
        <v>8.2765000000000004</v>
      </c>
      <c r="BE24" s="84">
        <v>0.57750000000000001</v>
      </c>
      <c r="BF24" s="79">
        <f t="shared" si="28"/>
        <v>9.0909090909090898E-2</v>
      </c>
      <c r="BG24" s="58">
        <f t="shared" si="29"/>
        <v>0.1818181818181818</v>
      </c>
      <c r="BH24" s="60"/>
      <c r="BI24" s="97">
        <f t="shared" si="30"/>
        <v>0.72727272727272718</v>
      </c>
      <c r="BJ24" s="83">
        <f t="shared" si="31"/>
        <v>0</v>
      </c>
      <c r="BK24" s="46">
        <f t="shared" si="22"/>
        <v>5.9837272727272728</v>
      </c>
      <c r="BL24" s="46">
        <f t="shared" si="22"/>
        <v>12.485590909090909</v>
      </c>
      <c r="BM24" s="46">
        <f t="shared" si="22"/>
        <v>10.216454545454544</v>
      </c>
      <c r="BN24" s="46">
        <f t="shared" si="22"/>
        <v>6.1498636363636354</v>
      </c>
      <c r="BO24" s="46">
        <f t="shared" si="22"/>
        <v>4.9750454545454534</v>
      </c>
      <c r="BP24" s="46">
        <f t="shared" si="22"/>
        <v>4.936772727272726</v>
      </c>
      <c r="BQ24" s="46">
        <f t="shared" si="22"/>
        <v>7.5896363636363624</v>
      </c>
      <c r="BR24" s="46">
        <f t="shared" si="22"/>
        <v>11.264681818181817</v>
      </c>
      <c r="BS24" s="84">
        <f t="shared" si="22"/>
        <v>0.45604545454545453</v>
      </c>
      <c r="BT24" s="47">
        <f t="shared" si="36"/>
        <v>0.99999999999999989</v>
      </c>
    </row>
    <row r="25" spans="2:75" x14ac:dyDescent="0.25">
      <c r="B25" s="218" t="s">
        <v>81</v>
      </c>
      <c r="C25" s="220">
        <v>4.3055555555555562E-2</v>
      </c>
      <c r="D25" s="125">
        <v>139.62</v>
      </c>
      <c r="E25" s="53">
        <v>92.09</v>
      </c>
      <c r="F25" s="165"/>
      <c r="G25" s="145">
        <v>5</v>
      </c>
      <c r="H25" s="146">
        <f t="shared" si="23"/>
        <v>6.5957599197822665</v>
      </c>
      <c r="I25" s="160"/>
      <c r="J25" s="141">
        <f t="shared" si="24"/>
        <v>11.595759919782267</v>
      </c>
      <c r="K25" s="88" t="s">
        <v>73</v>
      </c>
      <c r="L25" s="89">
        <f t="shared" si="25"/>
        <v>2.5798596189657643</v>
      </c>
      <c r="M25" s="56">
        <f t="shared" si="26"/>
        <v>3.5811488325454804E-2</v>
      </c>
      <c r="N25" s="90">
        <f t="shared" si="37"/>
        <v>7.1622976650909609E-2</v>
      </c>
      <c r="O25" s="57"/>
      <c r="P25" s="91">
        <f>M25*4</f>
        <v>0.14324595330181922</v>
      </c>
      <c r="Q25" s="92">
        <f t="shared" si="27"/>
        <v>0.25068041827818366</v>
      </c>
      <c r="R25" s="76">
        <v>0</v>
      </c>
      <c r="S25" s="73">
        <v>0</v>
      </c>
      <c r="T25" s="73">
        <v>16.1615</v>
      </c>
      <c r="U25" s="73">
        <v>66.195999999999998</v>
      </c>
      <c r="V25" s="73">
        <v>34.487499999999997</v>
      </c>
      <c r="W25" s="73">
        <v>5.6435000000000004</v>
      </c>
      <c r="X25" s="73">
        <v>6.6524999999999999</v>
      </c>
      <c r="Y25" s="73">
        <v>18.3</v>
      </c>
      <c r="Z25" s="73">
        <v>30.046500000000002</v>
      </c>
      <c r="AA25" s="73">
        <v>5.2499999999999998E-2</v>
      </c>
      <c r="AB25" s="73">
        <v>1.2999999999999999E-2</v>
      </c>
      <c r="AC25" s="73">
        <v>7.8279999999999994</v>
      </c>
      <c r="AD25" s="73">
        <v>11.406499999999999</v>
      </c>
      <c r="AE25" s="73">
        <v>19.608499999999999</v>
      </c>
      <c r="AF25" s="73">
        <v>34.646499999999996</v>
      </c>
      <c r="AG25" s="73">
        <v>15.072499999999998</v>
      </c>
      <c r="AH25" s="73">
        <v>10.103</v>
      </c>
      <c r="AI25" s="73">
        <v>17.193999999999999</v>
      </c>
      <c r="AJ25" s="73">
        <v>10.7865</v>
      </c>
      <c r="AK25" s="93">
        <v>1.15E-2</v>
      </c>
      <c r="AL25" s="94"/>
      <c r="AM25" s="95"/>
      <c r="AN25" s="95"/>
      <c r="AO25" s="95"/>
      <c r="AP25" s="95"/>
      <c r="AQ25" s="95"/>
      <c r="AR25" s="95"/>
      <c r="AS25" s="95"/>
      <c r="AT25" s="95"/>
      <c r="AU25" s="96"/>
      <c r="AV25" s="45">
        <v>0</v>
      </c>
      <c r="AW25" s="54">
        <v>6.3500000000000005</v>
      </c>
      <c r="AX25" s="46">
        <v>10.027000000000001</v>
      </c>
      <c r="AY25" s="54">
        <v>3.5195000000000003</v>
      </c>
      <c r="AZ25" s="46">
        <v>2.1635</v>
      </c>
      <c r="BA25" s="46">
        <v>2.8724999999999996</v>
      </c>
      <c r="BB25" s="46">
        <v>4.0549999999999997</v>
      </c>
      <c r="BC25" s="46">
        <v>5.2285000000000004</v>
      </c>
      <c r="BD25" s="46">
        <v>8.2765000000000004</v>
      </c>
      <c r="BE25" s="84">
        <v>0.57750000000000001</v>
      </c>
      <c r="BF25" s="79">
        <f t="shared" si="28"/>
        <v>0.14285714285714285</v>
      </c>
      <c r="BG25" s="58">
        <f t="shared" si="29"/>
        <v>0.2857142857142857</v>
      </c>
      <c r="BH25" s="60"/>
      <c r="BI25" s="97">
        <f t="shared" si="30"/>
        <v>0.5714285714285714</v>
      </c>
      <c r="BJ25" s="83">
        <f t="shared" si="31"/>
        <v>3.7142857142857138E-3</v>
      </c>
      <c r="BK25" s="46">
        <f t="shared" si="22"/>
        <v>5.8651428571428568</v>
      </c>
      <c r="BL25" s="46">
        <f t="shared" si="22"/>
        <v>11.297499999999999</v>
      </c>
      <c r="BM25" s="46">
        <f t="shared" si="22"/>
        <v>17.070142857142855</v>
      </c>
      <c r="BN25" s="46">
        <f t="shared" si="22"/>
        <v>16.062071428571429</v>
      </c>
      <c r="BO25" s="46">
        <f t="shared" si="22"/>
        <v>6.7540714285714269</v>
      </c>
      <c r="BP25" s="46">
        <f t="shared" si="22"/>
        <v>6.1540714285714273</v>
      </c>
      <c r="BQ25" s="46">
        <f t="shared" si="22"/>
        <v>10.514571428571429</v>
      </c>
      <c r="BR25" s="46">
        <f t="shared" si="22"/>
        <v>12.103642857142859</v>
      </c>
      <c r="BS25" s="84">
        <f t="shared" si="22"/>
        <v>0.3407857142857143</v>
      </c>
      <c r="BT25" s="47">
        <f t="shared" si="36"/>
        <v>1</v>
      </c>
    </row>
    <row r="26" spans="2:75" ht="13.5" thickBot="1" x14ac:dyDescent="0.3">
      <c r="B26" s="219"/>
      <c r="C26" s="221"/>
      <c r="D26" s="125">
        <v>139.62</v>
      </c>
      <c r="E26" s="53">
        <v>92.09</v>
      </c>
      <c r="F26" s="165"/>
      <c r="G26" s="145">
        <v>5</v>
      </c>
      <c r="H26" s="146">
        <f t="shared" si="23"/>
        <v>6.5957599197822665</v>
      </c>
      <c r="I26" s="160"/>
      <c r="J26" s="141">
        <f t="shared" si="24"/>
        <v>11.595759919782267</v>
      </c>
      <c r="K26" s="88" t="s">
        <v>75</v>
      </c>
      <c r="L26" s="89">
        <f t="shared" si="25"/>
        <v>5.1597192379315286</v>
      </c>
      <c r="M26" s="56">
        <f t="shared" si="26"/>
        <v>3.5811488325454804E-2</v>
      </c>
      <c r="N26" s="90">
        <f t="shared" si="37"/>
        <v>7.1622976650909609E-2</v>
      </c>
      <c r="O26" s="57"/>
      <c r="P26" s="91">
        <f>M26*8</f>
        <v>0.28649190660363844</v>
      </c>
      <c r="Q26" s="92">
        <f t="shared" si="27"/>
        <v>0.39392637158000288</v>
      </c>
      <c r="R26" s="76">
        <v>0</v>
      </c>
      <c r="S26" s="73">
        <v>0</v>
      </c>
      <c r="T26" s="73">
        <v>16.1615</v>
      </c>
      <c r="U26" s="73">
        <v>66.195999999999998</v>
      </c>
      <c r="V26" s="73">
        <v>34.487499999999997</v>
      </c>
      <c r="W26" s="73">
        <v>5.6435000000000004</v>
      </c>
      <c r="X26" s="73">
        <v>6.6524999999999999</v>
      </c>
      <c r="Y26" s="73">
        <v>18.3</v>
      </c>
      <c r="Z26" s="73">
        <v>30.046500000000002</v>
      </c>
      <c r="AA26" s="73">
        <v>5.2499999999999998E-2</v>
      </c>
      <c r="AB26" s="73">
        <v>1.2999999999999999E-2</v>
      </c>
      <c r="AC26" s="73">
        <v>7.8279999999999994</v>
      </c>
      <c r="AD26" s="73">
        <v>11.406499999999999</v>
      </c>
      <c r="AE26" s="73">
        <v>19.608499999999999</v>
      </c>
      <c r="AF26" s="73">
        <v>34.646499999999996</v>
      </c>
      <c r="AG26" s="73">
        <v>15.072499999999998</v>
      </c>
      <c r="AH26" s="73">
        <v>10.103</v>
      </c>
      <c r="AI26" s="73">
        <v>17.193999999999999</v>
      </c>
      <c r="AJ26" s="73">
        <v>10.7865</v>
      </c>
      <c r="AK26" s="93">
        <v>1.15E-2</v>
      </c>
      <c r="AL26" s="94"/>
      <c r="AM26" s="95"/>
      <c r="AN26" s="95"/>
      <c r="AO26" s="95"/>
      <c r="AP26" s="95"/>
      <c r="AQ26" s="95"/>
      <c r="AR26" s="95"/>
      <c r="AS26" s="95"/>
      <c r="AT26" s="95"/>
      <c r="AU26" s="96"/>
      <c r="AV26" s="45">
        <v>0</v>
      </c>
      <c r="AW26" s="54">
        <v>6.3500000000000005</v>
      </c>
      <c r="AX26" s="46">
        <v>10.027000000000001</v>
      </c>
      <c r="AY26" s="54">
        <v>3.5195000000000003</v>
      </c>
      <c r="AZ26" s="46">
        <v>2.1635</v>
      </c>
      <c r="BA26" s="46">
        <v>2.8725000000000001</v>
      </c>
      <c r="BB26" s="46">
        <v>4.0549999999999997</v>
      </c>
      <c r="BC26" s="46">
        <v>5.2285000000000004</v>
      </c>
      <c r="BD26" s="46">
        <v>8.2765000000000004</v>
      </c>
      <c r="BE26" s="84">
        <v>0.57750000000000001</v>
      </c>
      <c r="BF26" s="79">
        <f t="shared" si="28"/>
        <v>9.0909090909090898E-2</v>
      </c>
      <c r="BG26" s="58">
        <f t="shared" si="29"/>
        <v>0.1818181818181818</v>
      </c>
      <c r="BH26" s="60"/>
      <c r="BI26" s="97">
        <f t="shared" si="30"/>
        <v>0.72727272727272718</v>
      </c>
      <c r="BJ26" s="83">
        <f t="shared" si="31"/>
        <v>2.3636363636363633E-3</v>
      </c>
      <c r="BK26" s="46">
        <f t="shared" si="22"/>
        <v>6.0414545454545454</v>
      </c>
      <c r="BL26" s="46">
        <f t="shared" si="22"/>
        <v>10.8355</v>
      </c>
      <c r="BM26" s="46">
        <f t="shared" si="22"/>
        <v>12.142636363636361</v>
      </c>
      <c r="BN26" s="46">
        <f t="shared" si="22"/>
        <v>11.008045454545453</v>
      </c>
      <c r="BO26" s="46">
        <f t="shared" si="22"/>
        <v>5.3425909090909087</v>
      </c>
      <c r="BP26" s="46">
        <f t="shared" si="22"/>
        <v>5.3907727272727257</v>
      </c>
      <c r="BQ26" s="46">
        <f t="shared" si="22"/>
        <v>8.5923636363636362</v>
      </c>
      <c r="BR26" s="46">
        <f t="shared" si="22"/>
        <v>10.711954545454544</v>
      </c>
      <c r="BS26" s="84">
        <f t="shared" si="22"/>
        <v>0.42686363636363633</v>
      </c>
      <c r="BT26" s="47">
        <f t="shared" si="36"/>
        <v>0.99999999999999989</v>
      </c>
    </row>
    <row r="27" spans="2:75" x14ac:dyDescent="0.25">
      <c r="B27" s="218" t="s">
        <v>82</v>
      </c>
      <c r="C27" s="220">
        <v>4.3055555555555562E-2</v>
      </c>
      <c r="D27" s="125">
        <v>139.62</v>
      </c>
      <c r="E27" s="53">
        <v>62.07</v>
      </c>
      <c r="F27" s="165"/>
      <c r="G27" s="145">
        <v>5</v>
      </c>
      <c r="H27" s="146">
        <f t="shared" si="23"/>
        <v>4.4456381607219591</v>
      </c>
      <c r="I27" s="160"/>
      <c r="J27" s="141">
        <f t="shared" si="24"/>
        <v>9.4456381607219591</v>
      </c>
      <c r="K27" s="88" t="s">
        <v>73</v>
      </c>
      <c r="L27" s="89">
        <f t="shared" si="25"/>
        <v>2.5798596189657643</v>
      </c>
      <c r="M27" s="56">
        <f t="shared" si="26"/>
        <v>3.5811488325454804E-2</v>
      </c>
      <c r="N27" s="90">
        <f t="shared" si="37"/>
        <v>7.1622976650909609E-2</v>
      </c>
      <c r="O27" s="57"/>
      <c r="P27" s="91">
        <f>M27*4</f>
        <v>0.14324595330181922</v>
      </c>
      <c r="Q27" s="92">
        <f t="shared" si="27"/>
        <v>0.25068041827818366</v>
      </c>
      <c r="R27" s="76">
        <v>0</v>
      </c>
      <c r="S27" s="73">
        <v>0</v>
      </c>
      <c r="T27" s="73">
        <v>16.1615</v>
      </c>
      <c r="U27" s="73">
        <v>66.195999999999998</v>
      </c>
      <c r="V27" s="73">
        <v>34.487499999999997</v>
      </c>
      <c r="W27" s="73">
        <v>5.6435000000000004</v>
      </c>
      <c r="X27" s="73">
        <v>6.6524999999999999</v>
      </c>
      <c r="Y27" s="73">
        <v>18.3</v>
      </c>
      <c r="Z27" s="73">
        <v>30.046500000000002</v>
      </c>
      <c r="AA27" s="73">
        <v>5.2499999999999998E-2</v>
      </c>
      <c r="AB27" s="46">
        <v>0</v>
      </c>
      <c r="AC27" s="46">
        <v>3.8055000000000003</v>
      </c>
      <c r="AD27" s="46">
        <v>7.6379999999999999</v>
      </c>
      <c r="AE27" s="46">
        <v>20.267499999999998</v>
      </c>
      <c r="AF27" s="46">
        <v>28.037999999999997</v>
      </c>
      <c r="AG27" s="46">
        <v>9.9730000000000008</v>
      </c>
      <c r="AH27" s="46">
        <v>7.9725000000000001</v>
      </c>
      <c r="AI27" s="46">
        <v>10.560500000000001</v>
      </c>
      <c r="AJ27" s="46">
        <v>9.6155000000000008</v>
      </c>
      <c r="AK27" s="141">
        <v>3.5000000000000001E-3</v>
      </c>
      <c r="AL27" s="94"/>
      <c r="AM27" s="95"/>
      <c r="AN27" s="95"/>
      <c r="AO27" s="95"/>
      <c r="AP27" s="95"/>
      <c r="AQ27" s="95"/>
      <c r="AR27" s="95"/>
      <c r="AS27" s="95"/>
      <c r="AT27" s="95"/>
      <c r="AU27" s="96"/>
      <c r="AV27" s="45">
        <v>0</v>
      </c>
      <c r="AW27" s="54">
        <v>6.3500000000000005</v>
      </c>
      <c r="AX27" s="46">
        <v>10.027000000000001</v>
      </c>
      <c r="AY27" s="54">
        <v>3.5195000000000003</v>
      </c>
      <c r="AZ27" s="46">
        <v>2.1635</v>
      </c>
      <c r="BA27" s="46">
        <v>2.8724999999999996</v>
      </c>
      <c r="BB27" s="46">
        <v>4.0549999999999997</v>
      </c>
      <c r="BC27" s="46">
        <v>5.2285000000000004</v>
      </c>
      <c r="BD27" s="46">
        <v>8.2765000000000004</v>
      </c>
      <c r="BE27" s="84">
        <v>0.57750000000000001</v>
      </c>
      <c r="BF27" s="79">
        <f t="shared" si="28"/>
        <v>0.14285714285714285</v>
      </c>
      <c r="BG27" s="58">
        <f t="shared" si="29"/>
        <v>0.2857142857142857</v>
      </c>
      <c r="BH27" s="60"/>
      <c r="BI27" s="97">
        <f t="shared" si="30"/>
        <v>0.5714285714285714</v>
      </c>
      <c r="BJ27" s="83">
        <f t="shared" si="31"/>
        <v>0</v>
      </c>
      <c r="BK27" s="46">
        <f t="shared" si="22"/>
        <v>4.7158571428571427</v>
      </c>
      <c r="BL27" s="46">
        <f t="shared" si="22"/>
        <v>10.220785714285714</v>
      </c>
      <c r="BM27" s="46">
        <f t="shared" si="22"/>
        <v>17.258428571428571</v>
      </c>
      <c r="BN27" s="46">
        <f t="shared" si="22"/>
        <v>14.173928571428569</v>
      </c>
      <c r="BO27" s="46">
        <f t="shared" si="22"/>
        <v>5.297071428571428</v>
      </c>
      <c r="BP27" s="46">
        <f t="shared" si="22"/>
        <v>5.5453571428571422</v>
      </c>
      <c r="BQ27" s="46">
        <f t="shared" si="22"/>
        <v>8.6192857142857129</v>
      </c>
      <c r="BR27" s="46">
        <f t="shared" si="22"/>
        <v>11.769071428571429</v>
      </c>
      <c r="BS27" s="84">
        <f t="shared" si="22"/>
        <v>0.33850000000000002</v>
      </c>
      <c r="BT27" s="47">
        <f t="shared" si="36"/>
        <v>1</v>
      </c>
    </row>
    <row r="28" spans="2:75" ht="13.5" thickBot="1" x14ac:dyDescent="0.3">
      <c r="B28" s="219"/>
      <c r="C28" s="221"/>
      <c r="D28" s="49">
        <v>139.62</v>
      </c>
      <c r="E28" s="67">
        <v>62.07</v>
      </c>
      <c r="F28" s="166"/>
      <c r="G28" s="182">
        <v>5</v>
      </c>
      <c r="H28" s="153">
        <f t="shared" si="23"/>
        <v>4.4456381607219591</v>
      </c>
      <c r="I28" s="68"/>
      <c r="J28" s="142">
        <f t="shared" si="24"/>
        <v>9.4456381607219591</v>
      </c>
      <c r="K28" s="209" t="s">
        <v>75</v>
      </c>
      <c r="L28" s="136">
        <f t="shared" si="25"/>
        <v>5.1597192379315286</v>
      </c>
      <c r="M28" s="50">
        <f t="shared" si="26"/>
        <v>3.5811488325454804E-2</v>
      </c>
      <c r="N28" s="147">
        <f t="shared" si="37"/>
        <v>7.1622976650909609E-2</v>
      </c>
      <c r="O28" s="51"/>
      <c r="P28" s="148">
        <f>M28*8</f>
        <v>0.28649190660363844</v>
      </c>
      <c r="Q28" s="185">
        <f t="shared" si="27"/>
        <v>0.39392637158000288</v>
      </c>
      <c r="R28" s="80">
        <v>0</v>
      </c>
      <c r="S28" s="81">
        <v>0</v>
      </c>
      <c r="T28" s="81">
        <v>16.1615</v>
      </c>
      <c r="U28" s="81">
        <v>66.195999999999998</v>
      </c>
      <c r="V28" s="81">
        <v>34.487499999999997</v>
      </c>
      <c r="W28" s="81">
        <v>5.6435000000000004</v>
      </c>
      <c r="X28" s="81">
        <v>6.6524999999999999</v>
      </c>
      <c r="Y28" s="81">
        <v>18.3</v>
      </c>
      <c r="Z28" s="81">
        <v>30.046500000000002</v>
      </c>
      <c r="AA28" s="81">
        <v>5.2499999999999998E-2</v>
      </c>
      <c r="AB28" s="86">
        <v>0</v>
      </c>
      <c r="AC28" s="86">
        <v>3.8055000000000003</v>
      </c>
      <c r="AD28" s="86">
        <v>7.6379999999999999</v>
      </c>
      <c r="AE28" s="86">
        <v>20.267499999999998</v>
      </c>
      <c r="AF28" s="86">
        <v>28.037999999999997</v>
      </c>
      <c r="AG28" s="86">
        <v>9.9730000000000008</v>
      </c>
      <c r="AH28" s="86">
        <v>7.9725000000000001</v>
      </c>
      <c r="AI28" s="86">
        <v>10.560500000000001</v>
      </c>
      <c r="AJ28" s="86">
        <v>9.6155000000000008</v>
      </c>
      <c r="AK28" s="142">
        <v>3.5000000000000001E-3</v>
      </c>
      <c r="AL28" s="210"/>
      <c r="AM28" s="131"/>
      <c r="AN28" s="131"/>
      <c r="AO28" s="131"/>
      <c r="AP28" s="131"/>
      <c r="AQ28" s="131"/>
      <c r="AR28" s="131"/>
      <c r="AS28" s="131"/>
      <c r="AT28" s="131"/>
      <c r="AU28" s="211"/>
      <c r="AV28" s="184">
        <v>0</v>
      </c>
      <c r="AW28" s="129">
        <v>6.3500000000000005</v>
      </c>
      <c r="AX28" s="86">
        <v>10.027000000000001</v>
      </c>
      <c r="AY28" s="129">
        <v>3.5195000000000003</v>
      </c>
      <c r="AZ28" s="86">
        <v>2.1635</v>
      </c>
      <c r="BA28" s="86">
        <v>2.8724999999999996</v>
      </c>
      <c r="BB28" s="86">
        <v>4.0549999999999997</v>
      </c>
      <c r="BC28" s="86">
        <v>5.2285000000000004</v>
      </c>
      <c r="BD28" s="86">
        <v>8.2765000000000004</v>
      </c>
      <c r="BE28" s="87">
        <v>0.57750000000000001</v>
      </c>
      <c r="BF28" s="212">
        <f t="shared" si="28"/>
        <v>9.0909090909090898E-2</v>
      </c>
      <c r="BG28" s="213">
        <f t="shared" si="29"/>
        <v>0.1818181818181818</v>
      </c>
      <c r="BH28" s="52"/>
      <c r="BI28" s="214">
        <f t="shared" si="30"/>
        <v>0.72727272727272718</v>
      </c>
      <c r="BJ28" s="85">
        <f>(R28*$BF28)+(AB28*$BG28)+(AL28*$BH28)+(AV28*$BI28)</f>
        <v>0</v>
      </c>
      <c r="BK28" s="86">
        <f>(S28*$BF28)+(AC28*$BG28)+(AM28*$BH28)+(AW28*$BI28)</f>
        <v>5.310090909090909</v>
      </c>
      <c r="BL28" s="86">
        <f t="shared" si="22"/>
        <v>10.150318181818182</v>
      </c>
      <c r="BM28" s="86">
        <f t="shared" si="22"/>
        <v>12.262454545454544</v>
      </c>
      <c r="BN28" s="86">
        <f t="shared" si="22"/>
        <v>9.806499999999998</v>
      </c>
      <c r="BO28" s="86">
        <f t="shared" si="22"/>
        <v>4.4154090909090904</v>
      </c>
      <c r="BP28" s="86">
        <f t="shared" si="22"/>
        <v>5.0034090909090896</v>
      </c>
      <c r="BQ28" s="86">
        <f t="shared" si="22"/>
        <v>7.3862727272727273</v>
      </c>
      <c r="BR28" s="86">
        <f t="shared" si="22"/>
        <v>10.499045454545453</v>
      </c>
      <c r="BS28" s="87">
        <f t="shared" si="22"/>
        <v>0.4254090909090909</v>
      </c>
      <c r="BT28" s="47">
        <f t="shared" si="36"/>
        <v>0.99999999999999989</v>
      </c>
    </row>
    <row r="29" spans="2:75" x14ac:dyDescent="0.25">
      <c r="N29" s="175"/>
    </row>
    <row r="31" spans="2:75" x14ac:dyDescent="0.25">
      <c r="J31" s="181"/>
      <c r="K31" s="181"/>
      <c r="L31" s="181"/>
      <c r="M31" s="181"/>
      <c r="N31" s="181"/>
      <c r="O31" s="181"/>
      <c r="P31" s="181"/>
      <c r="Q31" s="181"/>
    </row>
    <row r="32" spans="2:75" x14ac:dyDescent="0.25">
      <c r="J32" s="181"/>
      <c r="K32" s="181"/>
      <c r="L32" s="181"/>
      <c r="M32" s="181"/>
      <c r="N32" s="181"/>
      <c r="O32" s="181"/>
      <c r="V32" s="181"/>
      <c r="X32" s="181"/>
    </row>
    <row r="33" spans="8:69" x14ac:dyDescent="0.25">
      <c r="J33" s="181"/>
      <c r="K33" s="181"/>
      <c r="L33" s="181"/>
      <c r="M33" s="181"/>
      <c r="N33" s="181"/>
      <c r="O33" s="181"/>
      <c r="U33" s="181"/>
      <c r="W33" s="181"/>
    </row>
    <row r="34" spans="8:69" x14ac:dyDescent="0.25">
      <c r="J34" s="181"/>
      <c r="K34" s="181"/>
      <c r="L34" s="181"/>
      <c r="M34" s="181"/>
      <c r="N34" s="181"/>
      <c r="O34" s="181"/>
      <c r="T34" s="181"/>
      <c r="V34" s="181"/>
    </row>
    <row r="35" spans="8:69" x14ac:dyDescent="0.25">
      <c r="H35" s="215"/>
      <c r="J35" s="181"/>
      <c r="K35" s="181"/>
      <c r="L35" s="181"/>
      <c r="M35" s="181"/>
      <c r="N35" s="181"/>
      <c r="O35" s="181"/>
      <c r="P35" s="181"/>
      <c r="Q35" s="181"/>
      <c r="R35" s="181"/>
      <c r="S35" s="181"/>
    </row>
    <row r="36" spans="8:69" x14ac:dyDescent="0.25">
      <c r="BQ36" s="128"/>
    </row>
    <row r="37" spans="8:69" x14ac:dyDescent="0.25">
      <c r="J37" s="181"/>
      <c r="K37" s="181"/>
      <c r="L37" s="181"/>
      <c r="M37" s="181"/>
      <c r="N37" s="181"/>
      <c r="O37" s="181"/>
      <c r="P37" s="181"/>
      <c r="Q37" s="181"/>
    </row>
    <row r="38" spans="8:69" x14ac:dyDescent="0.25">
      <c r="J38" s="181"/>
      <c r="K38" s="181"/>
      <c r="L38" s="181"/>
      <c r="M38" s="181"/>
      <c r="N38" s="181"/>
      <c r="O38" s="181"/>
    </row>
    <row r="55" spans="2:75" s="181" customFormat="1" x14ac:dyDescent="0.25">
      <c r="B55" s="187"/>
      <c r="C55" s="216"/>
      <c r="J55" s="48"/>
      <c r="K55" s="189"/>
      <c r="L55" s="47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190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  <c r="BI55" s="48"/>
      <c r="BJ55" s="48"/>
      <c r="BK55" s="48"/>
      <c r="BL55" s="48"/>
      <c r="BM55" s="48"/>
      <c r="BN55" s="48"/>
      <c r="BO55" s="48"/>
      <c r="BP55" s="48"/>
      <c r="BQ55" s="48"/>
      <c r="BR55" s="48"/>
      <c r="BS55" s="48"/>
      <c r="BT55" s="48"/>
      <c r="BU55" s="48"/>
      <c r="BV55" s="48"/>
      <c r="BW55" s="48"/>
    </row>
  </sheetData>
  <mergeCells count="48">
    <mergeCell ref="K1:K3"/>
    <mergeCell ref="B1:B3"/>
    <mergeCell ref="C1:C3"/>
    <mergeCell ref="D1:F2"/>
    <mergeCell ref="G1:I2"/>
    <mergeCell ref="J1:J3"/>
    <mergeCell ref="BJ1:BS1"/>
    <mergeCell ref="R2:AA2"/>
    <mergeCell ref="AB2:AK2"/>
    <mergeCell ref="AL2:AU2"/>
    <mergeCell ref="AV2:BE2"/>
    <mergeCell ref="L1:L2"/>
    <mergeCell ref="M1:P2"/>
    <mergeCell ref="Q1:Q3"/>
    <mergeCell ref="R1:BE1"/>
    <mergeCell ref="BF1:BI2"/>
    <mergeCell ref="M13:P14"/>
    <mergeCell ref="Q13:Q15"/>
    <mergeCell ref="B5:B11"/>
    <mergeCell ref="C5:C11"/>
    <mergeCell ref="B4:BS4"/>
    <mergeCell ref="B20:B21"/>
    <mergeCell ref="C20:C21"/>
    <mergeCell ref="R13:BE13"/>
    <mergeCell ref="BF13:BI14"/>
    <mergeCell ref="BJ13:BS13"/>
    <mergeCell ref="R14:AA14"/>
    <mergeCell ref="AB14:AK14"/>
    <mergeCell ref="AL14:AU14"/>
    <mergeCell ref="AV14:BE14"/>
    <mergeCell ref="B13:B15"/>
    <mergeCell ref="C13:C15"/>
    <mergeCell ref="D13:F14"/>
    <mergeCell ref="G13:I14"/>
    <mergeCell ref="J13:J15"/>
    <mergeCell ref="K13:K15"/>
    <mergeCell ref="L13:L14"/>
    <mergeCell ref="B16:B17"/>
    <mergeCell ref="C16:C17"/>
    <mergeCell ref="BV16:BW17"/>
    <mergeCell ref="B18:B19"/>
    <mergeCell ref="C18:C19"/>
    <mergeCell ref="B23:B24"/>
    <mergeCell ref="C23:C24"/>
    <mergeCell ref="B25:B26"/>
    <mergeCell ref="C25:C26"/>
    <mergeCell ref="B27:B28"/>
    <mergeCell ref="C27:C28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input parameters</vt:lpstr>
      <vt:lpstr>DES sigma profiles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MarinaCvjetkoBubalo</dc:creator>
  <cp:lastModifiedBy>Mia  Radovic</cp:lastModifiedBy>
  <cp:lastPrinted>2021-02-25T08:51:50Z</cp:lastPrinted>
  <dcterms:created xsi:type="dcterms:W3CDTF">2020-10-21T08:08:56Z</dcterms:created>
  <dcterms:modified xsi:type="dcterms:W3CDTF">2024-10-04T07:36:29Z</dcterms:modified>
</cp:coreProperties>
</file>